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towskiconsulting-my.sharepoint.com/personal/paulinacichon_smart-you_pl/Documents/KADRY/KALKULATORY/na stronę/"/>
    </mc:Choice>
  </mc:AlternateContent>
  <xr:revisionPtr revIDLastSave="70" documentId="8_{D6436DA5-676E-46D6-9FE1-98F14D948317}" xr6:coauthVersionLast="47" xr6:coauthVersionMax="47" xr10:uidLastSave="{52B48D5F-ECD0-4380-A217-004DFAEF7DB3}"/>
  <bookViews>
    <workbookView xWindow="28680" yWindow="-120" windowWidth="29040" windowHeight="15840" xr2:uid="{00000000-000D-0000-FFFF-FFFF00000000}"/>
  </bookViews>
  <sheets>
    <sheet name="NOWY ŁAD" sheetId="7" r:id="rId1"/>
    <sheet name="2021" sheetId="8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7" l="1"/>
  <c r="L29" i="7" s="1"/>
  <c r="C20" i="7"/>
  <c r="C28" i="7" s="1"/>
  <c r="E28" i="7" s="1"/>
  <c r="C19" i="7"/>
  <c r="C27" i="7" s="1"/>
  <c r="E27" i="7" s="1"/>
  <c r="C18" i="7"/>
  <c r="C26" i="7" s="1"/>
  <c r="L26" i="7" s="1"/>
  <c r="H27" i="7" l="1"/>
  <c r="H28" i="7"/>
  <c r="I27" i="7"/>
  <c r="F27" i="7"/>
  <c r="F28" i="7"/>
  <c r="D28" i="7"/>
  <c r="I28" i="7" s="1"/>
  <c r="D27" i="7"/>
  <c r="J28" i="7" l="1"/>
  <c r="J27" i="7"/>
  <c r="G27" i="7"/>
  <c r="G28" i="7"/>
  <c r="K28" i="7" l="1"/>
  <c r="L28" i="7" s="1"/>
  <c r="K27" i="7"/>
  <c r="L27" i="7" s="1"/>
  <c r="E18" i="7"/>
  <c r="F18" i="7"/>
  <c r="D19" i="7"/>
  <c r="F19" i="7" s="1"/>
  <c r="D20" i="7"/>
  <c r="G20" i="7" s="1"/>
  <c r="H18" i="7" l="1"/>
  <c r="M18" i="7" s="1"/>
  <c r="N18" i="7" s="1"/>
  <c r="F20" i="7"/>
  <c r="E20" i="7"/>
  <c r="E19" i="7"/>
  <c r="H19" i="7" s="1"/>
  <c r="I18" i="7" l="1"/>
  <c r="J18" i="7" s="1"/>
  <c r="K18" i="7" s="1"/>
  <c r="L18" i="7" s="1"/>
  <c r="O18" i="7" s="1"/>
  <c r="H20" i="7"/>
  <c r="I20" i="7" s="1"/>
  <c r="J20" i="7" s="1"/>
  <c r="K20" i="7" s="1"/>
  <c r="L20" i="7" s="1"/>
  <c r="M19" i="7"/>
  <c r="N19" i="7" s="1"/>
  <c r="I19" i="7"/>
  <c r="J19" i="7" s="1"/>
  <c r="K19" i="7" l="1"/>
  <c r="L19" i="7" s="1"/>
  <c r="O19" i="7" s="1"/>
  <c r="M20" i="7"/>
  <c r="N20" i="7" s="1"/>
  <c r="O20" i="7" s="1"/>
  <c r="F10" i="8"/>
  <c r="I10" i="8" s="1"/>
  <c r="G10" i="8"/>
  <c r="D12" i="8"/>
  <c r="G12" i="8" s="1"/>
  <c r="I12" i="8" s="1"/>
  <c r="F12" i="8"/>
  <c r="J12" i="8" l="1"/>
  <c r="K12" i="8"/>
  <c r="L12" i="8" s="1"/>
  <c r="M12" i="8"/>
  <c r="M10" i="8"/>
  <c r="J10" i="8"/>
  <c r="K10" i="8" s="1"/>
  <c r="L10" i="8" s="1"/>
  <c r="Q10" i="8" l="1"/>
  <c r="N10" i="8"/>
  <c r="O10" i="8" s="1"/>
  <c r="N12" i="8"/>
  <c r="O12" i="8" s="1"/>
  <c r="P12" i="8" s="1"/>
  <c r="Q12" i="8"/>
  <c r="R12" i="8" l="1"/>
  <c r="P10" i="8"/>
  <c r="R10" i="8" s="1"/>
</calcChain>
</file>

<file path=xl/sharedStrings.xml><?xml version="1.0" encoding="utf-8"?>
<sst xmlns="http://schemas.openxmlformats.org/spreadsheetml/2006/main" count="108" uniqueCount="88">
  <si>
    <t>PRZYCHÓD</t>
  </si>
  <si>
    <t>Odliczen.od przych.</t>
  </si>
  <si>
    <t>SUMA SKŁADEK NA UBEZPIECZENIA SPOŁECZNE</t>
  </si>
  <si>
    <t>Podst.  Ubezp.Zdrow.</t>
  </si>
  <si>
    <t xml:space="preserve">      </t>
  </si>
  <si>
    <t xml:space="preserve"> UBEZPIECZ. ZDROWOTNE  DO ODLICZENIA</t>
  </si>
  <si>
    <t xml:space="preserve">Należna zaliczka na podatek dochod. do U.S. </t>
  </si>
  <si>
    <t>UBEZPIECZ. ZDROWOTNE POBRAN Z DOCH.</t>
  </si>
  <si>
    <t xml:space="preserve"> </t>
  </si>
  <si>
    <t>Koszty uzyskania przychodu</t>
  </si>
  <si>
    <t xml:space="preserve"> Ubezpieczenia społeczne </t>
  </si>
  <si>
    <t>KOSZTY</t>
  </si>
  <si>
    <t>PODST.</t>
  </si>
  <si>
    <t>ZALICZ.</t>
  </si>
  <si>
    <t>Składk Zdrow 7,75%</t>
  </si>
  <si>
    <t>BRUTTO</t>
  </si>
  <si>
    <t>ubezpieczenie</t>
  </si>
  <si>
    <t>UZYSK.</t>
  </si>
  <si>
    <t>PODAT.</t>
  </si>
  <si>
    <t>NA</t>
  </si>
  <si>
    <t>PRZYCH.</t>
  </si>
  <si>
    <t>DOCHOD.</t>
  </si>
  <si>
    <t>Lp.</t>
  </si>
  <si>
    <t xml:space="preserve">Nazwisko i imię </t>
  </si>
  <si>
    <t xml:space="preserve">   zł       gr</t>
  </si>
  <si>
    <t xml:space="preserve"> zł        gr</t>
  </si>
  <si>
    <t xml:space="preserve">    zł      gr</t>
  </si>
  <si>
    <t xml:space="preserve">     zł       gr</t>
  </si>
  <si>
    <t xml:space="preserve">  zł   gr</t>
  </si>
  <si>
    <t xml:space="preserve">  zł      gr</t>
  </si>
  <si>
    <t>zł      gr</t>
  </si>
  <si>
    <t>zł       gr</t>
  </si>
  <si>
    <t xml:space="preserve"> zł      gr</t>
  </si>
  <si>
    <t xml:space="preserve"> zł     gr</t>
  </si>
  <si>
    <t xml:space="preserve">   zł    gr</t>
  </si>
  <si>
    <t xml:space="preserve"> zł       gr</t>
  </si>
  <si>
    <t>Zleceniobiorca</t>
  </si>
  <si>
    <t>X - tylko zdrowotna</t>
  </si>
  <si>
    <t xml:space="preserve">Podst. wymiar. Składek na ubezpieczenie społeczne            </t>
  </si>
  <si>
    <r>
      <t xml:space="preserve">Do        wypłaty           </t>
    </r>
    <r>
      <rPr>
        <sz val="10"/>
        <rFont val="Bookman Old Style"/>
        <family val="1"/>
        <charset val="238"/>
      </rPr>
      <t xml:space="preserve"> </t>
    </r>
  </si>
  <si>
    <r>
      <t>chorobowe</t>
    </r>
    <r>
      <rPr>
        <sz val="10"/>
        <rFont val="Bookman Old Style"/>
        <family val="1"/>
        <charset val="238"/>
      </rPr>
      <t xml:space="preserve">           [ 2,45 % z kol. 7 ]</t>
    </r>
  </si>
  <si>
    <r>
      <t xml:space="preserve">emerytalne </t>
    </r>
    <r>
      <rPr>
        <sz val="10"/>
        <rFont val="Bookman Old Style"/>
        <family val="1"/>
        <charset val="238"/>
      </rPr>
      <t>[ 9,76 % z kol. 7]</t>
    </r>
  </si>
  <si>
    <r>
      <t>rentowe</t>
    </r>
    <r>
      <rPr>
        <sz val="10"/>
        <rFont val="Bookman Old Style"/>
        <family val="1"/>
        <charset val="238"/>
      </rPr>
      <t xml:space="preserve">               [ 1,5 % z kol. 7]</t>
    </r>
  </si>
  <si>
    <t>X - społeczna (bez chorobowego) + zdrowotna</t>
  </si>
  <si>
    <t>Jeżeli chcesz wyliczyć brutto od netto skorzystaj z funkcji SZUKAJ WYNIKU</t>
  </si>
  <si>
    <t>ustaw komórkę</t>
  </si>
  <si>
    <t>zaznaczamy komórkę z kwotą netto</t>
  </si>
  <si>
    <t xml:space="preserve">wartość </t>
  </si>
  <si>
    <t>wpisujemy kwotę netto</t>
  </si>
  <si>
    <t>zmieniając komórkę</t>
  </si>
  <si>
    <t>zaznaczamy komórkę z kwotą brutto</t>
  </si>
  <si>
    <t>Podstawa składek na ubezpieczenie społeczne</t>
  </si>
  <si>
    <t>Ubezpieczenie TYLKO zdrowotne</t>
  </si>
  <si>
    <t>Ubezpieczenie społeczne bez chorobowego</t>
  </si>
  <si>
    <t>Ubezpieczenie pełne społeczne (z chorobowym)</t>
  </si>
  <si>
    <t>Ubezpieczenie emerytalne</t>
  </si>
  <si>
    <t>Ubezpieczenie rentowe</t>
  </si>
  <si>
    <t>Ubezpieczenie chorobowe (dobrowolne)</t>
  </si>
  <si>
    <t>Suma składek ubezpieczenia społecznego</t>
  </si>
  <si>
    <t>Koszty uzyskania przychodów (20%)</t>
  </si>
  <si>
    <t>Podstawa podatku dochodowego</t>
  </si>
  <si>
    <t xml:space="preserve">Zaliczka na podatek dochodowy </t>
  </si>
  <si>
    <t>Podstawa ubezpieczenia zdrowotnego</t>
  </si>
  <si>
    <t>Ubezpieczenie zdrowotne</t>
  </si>
  <si>
    <t>Kwota wynagrodzenia brutto</t>
  </si>
  <si>
    <t xml:space="preserve">Kwota wynagrodzenia netto </t>
  </si>
  <si>
    <t>Rodzaj ubezpieczenia</t>
  </si>
  <si>
    <t xml:space="preserve"> Ubezpieczenie społeczne </t>
  </si>
  <si>
    <t>KOSZTY PRACODAWCA</t>
  </si>
  <si>
    <t>Ubezpieczenie wypadkowe</t>
  </si>
  <si>
    <t>FP</t>
  </si>
  <si>
    <t>FGŚP</t>
  </si>
  <si>
    <t>Suma FP + FGŚP</t>
  </si>
  <si>
    <t>Suma składek Pracodawcy</t>
  </si>
  <si>
    <t>Koszt pracodawcy</t>
  </si>
  <si>
    <t xml:space="preserve">Bez składek (Student lub uczeń do 26 lat) </t>
  </si>
  <si>
    <t>Do wyliczenia wynagrodzenia Zleceniobiorcy</t>
  </si>
  <si>
    <t>NIE</t>
  </si>
  <si>
    <t xml:space="preserve">Kwota wynagrodzenia brutto </t>
  </si>
  <si>
    <t>Do wyliczenia kosztów Pracodawcy</t>
  </si>
  <si>
    <t>Wypadkowa</t>
  </si>
  <si>
    <t>zakładka: DANE -&gt;  ANALIZA WARUNKOWA -&gt; SZUKAJ WYNIKU</t>
  </si>
  <si>
    <t>Zaliczka na podatek dochodowy do Urzędu Skarbowego</t>
  </si>
  <si>
    <t>TAK</t>
  </si>
  <si>
    <t>KALKULATOR UMÓW ZLECEŃ OD 01.07.2022r.</t>
  </si>
  <si>
    <r>
      <t xml:space="preserve">                                                                                                                                                                                    </t>
    </r>
    <r>
      <rPr>
        <b/>
        <sz val="10"/>
        <color theme="0"/>
        <rFont val="Arial CE"/>
        <charset val="238"/>
      </rPr>
      <t>www.smart-you.pl, tel. 505-441-251</t>
    </r>
  </si>
  <si>
    <t xml:space="preserve">OPRACOWANIE: SMART-you Sp. z o.o. </t>
  </si>
  <si>
    <t xml:space="preserve">Wniosek o nieprzedłużanie poboru zaliczek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</si>
</sst>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36"/>
      <name val="Arial CE"/>
      <charset val="238"/>
    </font>
    <font>
      <b/>
      <sz val="10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9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  <font>
      <b/>
      <sz val="9"/>
      <name val="Arial CE"/>
      <charset val="238"/>
    </font>
    <font>
      <b/>
      <sz val="11"/>
      <color rgb="FFFF0000"/>
      <name val="Arial CE"/>
      <charset val="238"/>
    </font>
    <font>
      <b/>
      <sz val="18"/>
      <color rgb="FFFF0000"/>
      <name val="Arial CE"/>
      <charset val="238"/>
    </font>
    <font>
      <b/>
      <sz val="16"/>
      <name val="Arial CE"/>
      <charset val="238"/>
    </font>
    <font>
      <b/>
      <sz val="10"/>
      <color theme="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3" fillId="0" borderId="2" xfId="0" applyFont="1" applyBorder="1"/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vertical="center"/>
    </xf>
    <xf numFmtId="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0" fillId="0" borderId="0" xfId="0" applyFill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3" fillId="0" borderId="4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5" borderId="50" xfId="0" applyFill="1" applyBorder="1" applyProtection="1">
      <protection hidden="1"/>
    </xf>
    <xf numFmtId="0" fontId="0" fillId="5" borderId="50" xfId="0" applyFill="1" applyBorder="1" applyAlignment="1" applyProtection="1">
      <alignment horizontal="right"/>
      <protection hidden="1"/>
    </xf>
    <xf numFmtId="0" fontId="2" fillId="5" borderId="51" xfId="0" applyFont="1" applyFill="1" applyBorder="1" applyAlignment="1" applyProtection="1">
      <alignment horizontal="center" vertical="center"/>
      <protection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horizontal="right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5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12" fillId="0" borderId="27" xfId="0" applyFont="1" applyBorder="1" applyAlignment="1" applyProtection="1">
      <alignment horizontal="center" vertical="center" wrapText="1"/>
      <protection hidden="1"/>
    </xf>
    <xf numFmtId="0" fontId="2" fillId="6" borderId="50" xfId="0" applyFont="1" applyFill="1" applyBorder="1" applyAlignment="1" applyProtection="1">
      <alignment vertical="center" wrapText="1"/>
      <protection hidden="1"/>
    </xf>
    <xf numFmtId="0" fontId="0" fillId="6" borderId="50" xfId="0" applyFill="1" applyBorder="1" applyProtection="1">
      <protection hidden="1"/>
    </xf>
    <xf numFmtId="0" fontId="0" fillId="6" borderId="50" xfId="0" applyFill="1" applyBorder="1" applyAlignment="1" applyProtection="1">
      <alignment horizontal="right"/>
      <protection hidden="1"/>
    </xf>
    <xf numFmtId="0" fontId="0" fillId="6" borderId="0" xfId="0" applyFill="1" applyBorder="1" applyProtection="1"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3" fillId="4" borderId="30" xfId="0" applyFont="1" applyFill="1" applyBorder="1" applyAlignment="1" applyProtection="1">
      <alignment horizontal="center"/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0" fontId="5" fillId="4" borderId="35" xfId="0" applyFont="1" applyFill="1" applyBorder="1" applyAlignment="1" applyProtection="1">
      <alignment horizontal="center"/>
      <protection hidden="1"/>
    </xf>
    <xf numFmtId="0" fontId="4" fillId="2" borderId="24" xfId="0" applyFont="1" applyFill="1" applyBorder="1" applyAlignment="1" applyProtection="1">
      <alignment horizontal="left" vertical="center" wrapText="1"/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2" fontId="5" fillId="0" borderId="2" xfId="1" applyNumberFormat="1" applyFont="1" applyBorder="1" applyAlignment="1" applyProtection="1">
      <alignment horizontal="center" vertical="center"/>
      <protection hidden="1"/>
    </xf>
    <xf numFmtId="165" fontId="5" fillId="0" borderId="2" xfId="1" applyNumberFormat="1" applyFont="1" applyBorder="1" applyAlignment="1" applyProtection="1">
      <alignment horizontal="center" vertical="center"/>
      <protection hidden="1"/>
    </xf>
    <xf numFmtId="2" fontId="7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left" vertical="center" wrapText="1"/>
      <protection hidden="1"/>
    </xf>
    <xf numFmtId="2" fontId="5" fillId="0" borderId="27" xfId="0" applyNumberFormat="1" applyFont="1" applyBorder="1" applyAlignment="1" applyProtection="1">
      <alignment horizontal="center" vertical="center"/>
      <protection hidden="1"/>
    </xf>
    <xf numFmtId="2" fontId="5" fillId="0" borderId="27" xfId="1" applyNumberFormat="1" applyFont="1" applyBorder="1" applyAlignment="1" applyProtection="1">
      <alignment horizontal="center" vertical="center"/>
      <protection hidden="1"/>
    </xf>
    <xf numFmtId="165" fontId="5" fillId="0" borderId="27" xfId="1" applyNumberFormat="1" applyFont="1" applyBorder="1" applyAlignment="1" applyProtection="1">
      <alignment horizontal="center" vertical="center"/>
      <protection hidden="1"/>
    </xf>
    <xf numFmtId="2" fontId="7" fillId="2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10" fillId="0" borderId="43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45" xfId="0" applyFont="1" applyBorder="1" applyAlignment="1" applyProtection="1">
      <alignment horizontal="center" vertical="center" wrapText="1"/>
      <protection hidden="1"/>
    </xf>
    <xf numFmtId="0" fontId="5" fillId="4" borderId="24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2" xfId="0" applyFont="1" applyFill="1" applyBorder="1" applyAlignment="1" applyProtection="1">
      <alignment horizontal="center" vertical="center" wrapText="1"/>
      <protection hidden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2" fontId="11" fillId="2" borderId="25" xfId="0" applyNumberFormat="1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2" fontId="11" fillId="2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2" fontId="14" fillId="3" borderId="48" xfId="0" applyNumberFormat="1" applyFont="1" applyFill="1" applyBorder="1" applyAlignment="1" applyProtection="1">
      <alignment horizontal="center" vertical="center"/>
      <protection locked="0" hidden="1"/>
    </xf>
    <xf numFmtId="0" fontId="12" fillId="3" borderId="48" xfId="0" applyFont="1" applyFill="1" applyBorder="1" applyAlignment="1" applyProtection="1">
      <alignment horizontal="center" vertical="center"/>
      <protection locked="0" hidden="1"/>
    </xf>
    <xf numFmtId="0" fontId="12" fillId="3" borderId="45" xfId="0" applyFont="1" applyFill="1" applyBorder="1" applyAlignment="1" applyProtection="1">
      <alignment horizontal="center" vertical="center"/>
      <protection locked="0" hidden="1"/>
    </xf>
    <xf numFmtId="0" fontId="12" fillId="3" borderId="25" xfId="0" applyFont="1" applyFill="1" applyBorder="1" applyAlignment="1" applyProtection="1">
      <alignment horizontal="center" vertical="center"/>
      <protection locked="0" hidden="1"/>
    </xf>
    <xf numFmtId="10" fontId="12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2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27" xfId="0" applyNumberFormat="1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2" fillId="5" borderId="49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2" fillId="5" borderId="53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2" fillId="5" borderId="37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 wrapText="1"/>
      <protection hidden="1"/>
    </xf>
    <xf numFmtId="0" fontId="2" fillId="5" borderId="39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 shrinkToFit="1"/>
      <protection hidden="1"/>
    </xf>
    <xf numFmtId="0" fontId="4" fillId="0" borderId="18" xfId="0" applyFont="1" applyBorder="1" applyAlignment="1" applyProtection="1">
      <alignment horizontal="center" vertical="center" wrapText="1" shrinkToFi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2" fontId="5" fillId="0" borderId="12" xfId="0" applyNumberFormat="1" applyFont="1" applyBorder="1"/>
    <xf numFmtId="2" fontId="5" fillId="0" borderId="13" xfId="0" applyNumberFormat="1" applyFont="1" applyBorder="1"/>
    <xf numFmtId="2" fontId="5" fillId="0" borderId="12" xfId="1" applyNumberFormat="1" applyFont="1" applyBorder="1"/>
    <xf numFmtId="2" fontId="5" fillId="0" borderId="13" xfId="1" applyNumberFormat="1" applyFont="1" applyBorder="1"/>
    <xf numFmtId="2" fontId="5" fillId="0" borderId="12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165" fontId="5" fillId="0" borderId="12" xfId="1" applyNumberFormat="1" applyFont="1" applyBorder="1"/>
    <xf numFmtId="165" fontId="5" fillId="0" borderId="13" xfId="1" applyNumberFormat="1" applyFont="1" applyBorder="1"/>
    <xf numFmtId="0" fontId="6" fillId="0" borderId="1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/>
    </xf>
    <xf numFmtId="2" fontId="5" fillId="0" borderId="18" xfId="1" applyNumberFormat="1" applyFont="1" applyBorder="1" applyAlignment="1">
      <alignment horizontal="center"/>
    </xf>
    <xf numFmtId="2" fontId="5" fillId="0" borderId="4" xfId="0" applyNumberFormat="1" applyFont="1" applyBorder="1"/>
    <xf numFmtId="2" fontId="5" fillId="4" borderId="12" xfId="1" applyNumberFormat="1" applyFont="1" applyFill="1" applyBorder="1" applyAlignment="1">
      <alignment horizontal="center"/>
    </xf>
    <xf numFmtId="2" fontId="5" fillId="4" borderId="14" xfId="1" applyNumberFormat="1" applyFont="1" applyFill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2" fontId="7" fillId="2" borderId="12" xfId="0" applyNumberFormat="1" applyFont="1" applyFill="1" applyBorder="1"/>
    <xf numFmtId="0" fontId="7" fillId="2" borderId="13" xfId="0" applyFont="1" applyFill="1" applyBorder="1"/>
    <xf numFmtId="2" fontId="5" fillId="0" borderId="1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5" xfId="1" applyNumberFormat="1" applyFont="1" applyBorder="1"/>
    <xf numFmtId="2" fontId="5" fillId="0" borderId="7" xfId="1" applyNumberFormat="1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/>
    <xf numFmtId="2" fontId="5" fillId="3" borderId="3" xfId="0" applyNumberFormat="1" applyFont="1" applyFill="1" applyBorder="1"/>
    <xf numFmtId="2" fontId="5" fillId="3" borderId="1" xfId="0" applyNumberFormat="1" applyFont="1" applyFill="1" applyBorder="1"/>
    <xf numFmtId="0" fontId="5" fillId="0" borderId="1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5B60B5D-84B3-4EBD-BB76-8587B13FF2DE}"/>
            </a:ext>
          </a:extLst>
        </xdr:cNvPr>
        <xdr:cNvSpPr>
          <a:spLocks noChangeShapeType="1"/>
        </xdr:cNvSpPr>
      </xdr:nvSpPr>
      <xdr:spPr bwMode="auto">
        <a:xfrm>
          <a:off x="342900" y="545782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23213D22-636C-497D-B76E-ED0F1073CC91}"/>
            </a:ext>
          </a:extLst>
        </xdr:cNvPr>
        <xdr:cNvSpPr>
          <a:spLocks noChangeShapeType="1"/>
        </xdr:cNvSpPr>
      </xdr:nvSpPr>
      <xdr:spPr bwMode="auto">
        <a:xfrm>
          <a:off x="342900" y="5457825"/>
          <a:ext cx="2228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447675</xdr:colOff>
      <xdr:row>9</xdr:row>
      <xdr:rowOff>171450</xdr:rowOff>
    </xdr:from>
    <xdr:to>
      <xdr:col>11</xdr:col>
      <xdr:colOff>714674</xdr:colOff>
      <xdr:row>11</xdr:row>
      <xdr:rowOff>390718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B55C3E47-29F2-4689-9761-7F3019C11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6561" y="1760764"/>
          <a:ext cx="2193770" cy="138404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0</xdr:rowOff>
    </xdr:from>
    <xdr:to>
      <xdr:col>8</xdr:col>
      <xdr:colOff>9524</xdr:colOff>
      <xdr:row>5</xdr:row>
      <xdr:rowOff>46639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B2A32B6-F6FA-F027-67D6-83D76F915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0"/>
          <a:ext cx="2981324" cy="856264"/>
        </a:xfrm>
        <a:prstGeom prst="rect">
          <a:avLst/>
        </a:prstGeom>
      </xdr:spPr>
    </xdr:pic>
    <xdr:clientData/>
  </xdr:twoCellAnchor>
  <xdr:twoCellAnchor editAs="oneCell">
    <xdr:from>
      <xdr:col>9</xdr:col>
      <xdr:colOff>876300</xdr:colOff>
      <xdr:row>0</xdr:row>
      <xdr:rowOff>9526</xdr:rowOff>
    </xdr:from>
    <xdr:to>
      <xdr:col>11</xdr:col>
      <xdr:colOff>421479</xdr:colOff>
      <xdr:row>7</xdr:row>
      <xdr:rowOff>119923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383BE273-048C-4E98-A1FB-2DE6B2F15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075" y="9526"/>
          <a:ext cx="1421604" cy="1339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6F6346A-6E55-40AA-9BAB-FC6CF35AE103}"/>
            </a:ext>
          </a:extLst>
        </xdr:cNvPr>
        <xdr:cNvSpPr>
          <a:spLocks noChangeShapeType="1"/>
        </xdr:cNvSpPr>
      </xdr:nvSpPr>
      <xdr:spPr bwMode="auto">
        <a:xfrm>
          <a:off x="342900" y="1209675"/>
          <a:ext cx="1990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E93-A6C5-4B03-84D0-D2446B7D955C}">
  <dimension ref="A1:R32"/>
  <sheetViews>
    <sheetView showGridLines="0" tabSelected="1" zoomScale="70" zoomScaleNormal="70" workbookViewId="0">
      <selection activeCell="F11" sqref="F11"/>
    </sheetView>
  </sheetViews>
  <sheetFormatPr defaultColWidth="9.140625" defaultRowHeight="12.75" x14ac:dyDescent="0.2"/>
  <cols>
    <col min="1" max="1" width="9.140625" style="21"/>
    <col min="2" max="2" width="27.85546875" style="21" customWidth="1"/>
    <col min="3" max="3" width="16.7109375" style="21" customWidth="1"/>
    <col min="4" max="4" width="18.42578125" style="21" customWidth="1"/>
    <col min="5" max="5" width="22.7109375" style="23" customWidth="1"/>
    <col min="6" max="7" width="15.85546875" style="21" customWidth="1"/>
    <col min="8" max="8" width="15.5703125" style="21" customWidth="1"/>
    <col min="9" max="9" width="13.7109375" style="21" customWidth="1"/>
    <col min="10" max="10" width="14.5703125" style="21" customWidth="1"/>
    <col min="11" max="11" width="13.5703125" style="21" customWidth="1"/>
    <col min="12" max="12" width="14.5703125" style="21" customWidth="1"/>
    <col min="13" max="13" width="16.5703125" style="21" customWidth="1"/>
    <col min="14" max="14" width="16" style="21" customWidth="1"/>
    <col min="15" max="15" width="15.5703125" style="21" customWidth="1"/>
    <col min="16" max="16" width="9.140625" style="21"/>
    <col min="17" max="17" width="24.85546875" style="21" customWidth="1"/>
    <col min="18" max="18" width="19.7109375" style="21" customWidth="1"/>
    <col min="19" max="16384" width="9.140625" style="21"/>
  </cols>
  <sheetData>
    <row r="1" spans="1:18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20"/>
      <c r="Q1" s="20"/>
      <c r="R1" s="20"/>
    </row>
    <row r="2" spans="1:18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8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8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8" x14ac:dyDescent="0.2">
      <c r="A5" s="86" t="s">
        <v>85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22"/>
      <c r="Q5" s="22"/>
      <c r="R5" s="22"/>
    </row>
    <row r="6" spans="1:18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22"/>
      <c r="Q6" s="22"/>
      <c r="R6" s="22"/>
    </row>
    <row r="7" spans="1:18" ht="20.25" x14ac:dyDescent="0.3">
      <c r="B7" s="104" t="s">
        <v>84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9" spans="1:18" ht="13.5" thickBot="1" x14ac:dyDescent="0.25"/>
    <row r="10" spans="1:18" ht="46.5" customHeight="1" thickTop="1" thickBot="1" x14ac:dyDescent="0.25">
      <c r="B10" s="24" t="s">
        <v>76</v>
      </c>
      <c r="C10" s="81" t="s">
        <v>87</v>
      </c>
      <c r="D10" s="77" t="s">
        <v>77</v>
      </c>
      <c r="E10" s="25" t="s">
        <v>78</v>
      </c>
      <c r="F10" s="76">
        <v>0</v>
      </c>
      <c r="G10" s="26"/>
      <c r="H10" s="97" t="s">
        <v>44</v>
      </c>
      <c r="I10" s="91" t="s">
        <v>81</v>
      </c>
      <c r="J10" s="27"/>
      <c r="K10" s="28"/>
      <c r="L10" s="27"/>
      <c r="M10" s="29" t="s">
        <v>45</v>
      </c>
      <c r="N10" s="30" t="s">
        <v>46</v>
      </c>
    </row>
    <row r="11" spans="1:18" ht="45" x14ac:dyDescent="0.2">
      <c r="B11" s="94" t="s">
        <v>79</v>
      </c>
      <c r="C11" s="31" t="s">
        <v>70</v>
      </c>
      <c r="D11" s="78" t="s">
        <v>77</v>
      </c>
      <c r="E11" s="32"/>
      <c r="F11" s="26"/>
      <c r="G11" s="26"/>
      <c r="H11" s="98"/>
      <c r="I11" s="92"/>
      <c r="J11" s="33"/>
      <c r="K11" s="34"/>
      <c r="L11" s="33"/>
      <c r="M11" s="35" t="s">
        <v>47</v>
      </c>
      <c r="N11" s="36" t="s">
        <v>48</v>
      </c>
    </row>
    <row r="12" spans="1:18" ht="45.75" thickBot="1" x14ac:dyDescent="0.25">
      <c r="B12" s="95"/>
      <c r="C12" s="37" t="s">
        <v>71</v>
      </c>
      <c r="D12" s="79" t="s">
        <v>77</v>
      </c>
      <c r="E12" s="32"/>
      <c r="F12" s="26"/>
      <c r="G12" s="26"/>
      <c r="H12" s="99"/>
      <c r="I12" s="93"/>
      <c r="J12" s="33"/>
      <c r="K12" s="34"/>
      <c r="L12" s="33"/>
      <c r="M12" s="38" t="s">
        <v>49</v>
      </c>
      <c r="N12" s="39" t="s">
        <v>50</v>
      </c>
      <c r="O12" s="40"/>
    </row>
    <row r="13" spans="1:18" ht="46.5" thickTop="1" thickBot="1" x14ac:dyDescent="0.25">
      <c r="B13" s="96"/>
      <c r="C13" s="41" t="s">
        <v>80</v>
      </c>
      <c r="D13" s="80">
        <v>0</v>
      </c>
      <c r="E13" s="32"/>
      <c r="F13" s="26"/>
      <c r="G13" s="26"/>
      <c r="H13" s="26"/>
      <c r="I13" s="42"/>
      <c r="J13" s="42"/>
      <c r="K13" s="43"/>
      <c r="L13" s="44"/>
      <c r="M13" s="43"/>
      <c r="N13" s="43"/>
      <c r="O13" s="45"/>
    </row>
    <row r="14" spans="1:18" ht="23.25" customHeight="1" thickBo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8" x14ac:dyDescent="0.2">
      <c r="B15" s="100" t="s">
        <v>66</v>
      </c>
      <c r="C15" s="102" t="s">
        <v>64</v>
      </c>
      <c r="D15" s="107" t="s">
        <v>51</v>
      </c>
      <c r="E15" s="109" t="s">
        <v>67</v>
      </c>
      <c r="F15" s="110"/>
      <c r="G15" s="111"/>
      <c r="H15" s="102" t="s">
        <v>58</v>
      </c>
      <c r="I15" s="102" t="s">
        <v>59</v>
      </c>
      <c r="J15" s="102" t="s">
        <v>60</v>
      </c>
      <c r="K15" s="102" t="s">
        <v>61</v>
      </c>
      <c r="L15" s="102" t="s">
        <v>82</v>
      </c>
      <c r="M15" s="102" t="s">
        <v>62</v>
      </c>
      <c r="N15" s="102" t="s">
        <v>63</v>
      </c>
      <c r="O15" s="105" t="s">
        <v>65</v>
      </c>
    </row>
    <row r="16" spans="1:18" ht="63" customHeight="1" thickBot="1" x14ac:dyDescent="0.25">
      <c r="B16" s="101"/>
      <c r="C16" s="103"/>
      <c r="D16" s="108"/>
      <c r="E16" s="47" t="s">
        <v>55</v>
      </c>
      <c r="F16" s="47" t="s">
        <v>56</v>
      </c>
      <c r="G16" s="47" t="s">
        <v>57</v>
      </c>
      <c r="H16" s="103"/>
      <c r="I16" s="103"/>
      <c r="J16" s="103"/>
      <c r="K16" s="103"/>
      <c r="L16" s="103"/>
      <c r="M16" s="103"/>
      <c r="N16" s="103"/>
      <c r="O16" s="106"/>
    </row>
    <row r="17" spans="1:18" ht="16.5" x14ac:dyDescent="0.3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</row>
    <row r="18" spans="1:18" ht="25.5" x14ac:dyDescent="0.2">
      <c r="B18" s="51" t="s">
        <v>52</v>
      </c>
      <c r="C18" s="82">
        <f>F10</f>
        <v>0</v>
      </c>
      <c r="D18" s="52">
        <v>0</v>
      </c>
      <c r="E18" s="53">
        <f>ROUND(D18*9.76%,2)</f>
        <v>0</v>
      </c>
      <c r="F18" s="53">
        <f>ROUND(D18*1.5%,2)</f>
        <v>0</v>
      </c>
      <c r="G18" s="54">
        <v>0</v>
      </c>
      <c r="H18" s="53">
        <f>ROUND( E18+F18+G18,2)</f>
        <v>0</v>
      </c>
      <c r="I18" s="53">
        <f>ROUND(C18-H18,2)*20%</f>
        <v>0</v>
      </c>
      <c r="J18" s="53">
        <f>ROUND(C18-H18-I18,0)</f>
        <v>0</v>
      </c>
      <c r="K18" s="53">
        <f>ROUND(J18*12%,2)</f>
        <v>0</v>
      </c>
      <c r="L18" s="52">
        <f>IF(K18&lt;0,0,ROUND(K18,0))</f>
        <v>0</v>
      </c>
      <c r="M18" s="52">
        <f>C18-H18</f>
        <v>0</v>
      </c>
      <c r="N18" s="52">
        <f>ROUND(M18*9%,2)</f>
        <v>0</v>
      </c>
      <c r="O18" s="55">
        <f>C18-SUM(H18,L18,N18)</f>
        <v>0</v>
      </c>
    </row>
    <row r="19" spans="1:18" ht="25.5" x14ac:dyDescent="0.2">
      <c r="B19" s="51" t="s">
        <v>53</v>
      </c>
      <c r="C19" s="82">
        <f>F10</f>
        <v>0</v>
      </c>
      <c r="D19" s="52">
        <f>C19</f>
        <v>0</v>
      </c>
      <c r="E19" s="53">
        <f>ROUND(D19*9.76%,2)</f>
        <v>0</v>
      </c>
      <c r="F19" s="53">
        <f>ROUND(D19*1.5%,2)</f>
        <v>0</v>
      </c>
      <c r="G19" s="54">
        <v>0</v>
      </c>
      <c r="H19" s="53">
        <f>ROUND( E19+F19+G19,2)</f>
        <v>0</v>
      </c>
      <c r="I19" s="53">
        <f>ROUND(C19-H19,2)*20%</f>
        <v>0</v>
      </c>
      <c r="J19" s="53">
        <f>ROUND(C19-H19-I19,0)</f>
        <v>0</v>
      </c>
      <c r="K19" s="53">
        <f>ROUND(J19*12%,2)</f>
        <v>0</v>
      </c>
      <c r="L19" s="52">
        <f t="shared" ref="L19" si="0">IF(K19&lt;0,0,ROUND(K19,0))</f>
        <v>0</v>
      </c>
      <c r="M19" s="52">
        <f>C19-H19</f>
        <v>0</v>
      </c>
      <c r="N19" s="52">
        <f>ROUND(M19*9%,2)</f>
        <v>0</v>
      </c>
      <c r="O19" s="55">
        <f>C19-SUM(H19,L19,N19)</f>
        <v>0</v>
      </c>
    </row>
    <row r="20" spans="1:18" ht="26.25" thickBot="1" x14ac:dyDescent="0.25">
      <c r="B20" s="56" t="s">
        <v>54</v>
      </c>
      <c r="C20" s="83">
        <f>F10</f>
        <v>0</v>
      </c>
      <c r="D20" s="57">
        <f>C20</f>
        <v>0</v>
      </c>
      <c r="E20" s="58">
        <f>ROUND(D20*9.76%,2)</f>
        <v>0</v>
      </c>
      <c r="F20" s="58">
        <f>ROUND(D20*1.5%,2)</f>
        <v>0</v>
      </c>
      <c r="G20" s="59">
        <f>D20*2.45%</f>
        <v>0</v>
      </c>
      <c r="H20" s="58">
        <f>ROUND( E20+F20+G20,2)</f>
        <v>0</v>
      </c>
      <c r="I20" s="58">
        <f>ROUND(C20-H20,2)*20%</f>
        <v>0</v>
      </c>
      <c r="J20" s="58">
        <f>ROUND(C20-H20-I20,0)</f>
        <v>0</v>
      </c>
      <c r="K20" s="58">
        <f>ROUND(J20*12%,2)</f>
        <v>0</v>
      </c>
      <c r="L20" s="57">
        <f>IF(K20&lt;0,0,ROUND(K20,0))</f>
        <v>0</v>
      </c>
      <c r="M20" s="57">
        <f>C20-H20</f>
        <v>0</v>
      </c>
      <c r="N20" s="57">
        <f>ROUND(M20*9%,2)</f>
        <v>0</v>
      </c>
      <c r="O20" s="60">
        <f>C20-SUM(H20,L20,N20)</f>
        <v>0</v>
      </c>
    </row>
    <row r="21" spans="1:18" x14ac:dyDescent="0.2">
      <c r="B21" s="61"/>
    </row>
    <row r="22" spans="1:18" ht="13.5" thickBot="1" x14ac:dyDescent="0.25"/>
    <row r="23" spans="1:18" ht="16.5" thickBot="1" x14ac:dyDescent="0.25">
      <c r="B23" s="88" t="s">
        <v>68</v>
      </c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1:18" ht="36" x14ac:dyDescent="0.2">
      <c r="B24" s="62" t="s">
        <v>66</v>
      </c>
      <c r="C24" s="63" t="s">
        <v>64</v>
      </c>
      <c r="D24" s="63" t="s">
        <v>55</v>
      </c>
      <c r="E24" s="63" t="s">
        <v>56</v>
      </c>
      <c r="F24" s="63" t="s">
        <v>69</v>
      </c>
      <c r="G24" s="63" t="s">
        <v>58</v>
      </c>
      <c r="H24" s="63" t="s">
        <v>70</v>
      </c>
      <c r="I24" s="63" t="s">
        <v>71</v>
      </c>
      <c r="J24" s="63" t="s">
        <v>72</v>
      </c>
      <c r="K24" s="63" t="s">
        <v>73</v>
      </c>
      <c r="L24" s="64" t="s">
        <v>74</v>
      </c>
    </row>
    <row r="25" spans="1:18" ht="15" x14ac:dyDescent="0.2">
      <c r="B25" s="65"/>
      <c r="C25" s="66"/>
      <c r="D25" s="67"/>
      <c r="E25" s="67"/>
      <c r="F25" s="67"/>
      <c r="G25" s="66"/>
      <c r="H25" s="67"/>
      <c r="I25" s="67"/>
      <c r="J25" s="67"/>
      <c r="K25" s="67"/>
      <c r="L25" s="68"/>
    </row>
    <row r="26" spans="1:18" ht="25.5" x14ac:dyDescent="0.2">
      <c r="B26" s="69" t="s">
        <v>52</v>
      </c>
      <c r="C26" s="82">
        <f>C18</f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1">
        <f>C26</f>
        <v>0</v>
      </c>
    </row>
    <row r="27" spans="1:18" ht="25.5" x14ac:dyDescent="0.2">
      <c r="B27" s="69" t="s">
        <v>53</v>
      </c>
      <c r="C27" s="82">
        <f>C19</f>
        <v>0</v>
      </c>
      <c r="D27" s="70">
        <f>ROUND(C27*9.76%,2)</f>
        <v>0</v>
      </c>
      <c r="E27" s="70">
        <f>ROUND(C27*6.5%,2)</f>
        <v>0</v>
      </c>
      <c r="F27" s="70">
        <f>ROUND(C27*D13,2)</f>
        <v>0</v>
      </c>
      <c r="G27" s="70">
        <f>SUM(D27:F27)</f>
        <v>0</v>
      </c>
      <c r="H27" s="70">
        <f>ROUND(IF(D11="TAK",C27*2.45%,0),2)</f>
        <v>0</v>
      </c>
      <c r="I27" s="70">
        <f>ROUNDUP(IF(D12="TAK",C27*0.1%,0),2)</f>
        <v>0</v>
      </c>
      <c r="J27" s="70">
        <f>SUM(H27:I27)</f>
        <v>0</v>
      </c>
      <c r="K27" s="70">
        <f>G27+J27</f>
        <v>0</v>
      </c>
      <c r="L27" s="71">
        <f>C27+K27</f>
        <v>0</v>
      </c>
    </row>
    <row r="28" spans="1:18" ht="25.5" x14ac:dyDescent="0.2">
      <c r="B28" s="69" t="s">
        <v>54</v>
      </c>
      <c r="C28" s="82">
        <f>C20</f>
        <v>0</v>
      </c>
      <c r="D28" s="70">
        <f>ROUND(C28*9.76%,2)</f>
        <v>0</v>
      </c>
      <c r="E28" s="70">
        <f>ROUND(C28*6.5%,2)</f>
        <v>0</v>
      </c>
      <c r="F28" s="70">
        <f>ROUND(C28*D13,2)</f>
        <v>0</v>
      </c>
      <c r="G28" s="70">
        <f>SUM(D28:F28)</f>
        <v>0</v>
      </c>
      <c r="H28" s="70">
        <f>ROUND(IF(D11="TAK",C28*2.45%,0),2)</f>
        <v>0</v>
      </c>
      <c r="I28" s="70">
        <f>ROUND(IF(D12="TAK",D28*2.45%,0),2)</f>
        <v>0</v>
      </c>
      <c r="J28" s="70">
        <f>SUM(H28:I28)</f>
        <v>0</v>
      </c>
      <c r="K28" s="70">
        <f>G28+J28</f>
        <v>0</v>
      </c>
      <c r="L28" s="71">
        <f>C28+K28</f>
        <v>0</v>
      </c>
    </row>
    <row r="29" spans="1:18" ht="26.25" thickBot="1" x14ac:dyDescent="0.25">
      <c r="B29" s="72" t="s">
        <v>75</v>
      </c>
      <c r="C29" s="83">
        <f>F10</f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4">
        <f>C29</f>
        <v>0</v>
      </c>
    </row>
    <row r="31" spans="1:18" x14ac:dyDescent="0.2">
      <c r="A31" s="84" t="s">
        <v>86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75"/>
      <c r="Q31" s="75"/>
      <c r="R31" s="75"/>
    </row>
    <row r="32" spans="1:18" x14ac:dyDescent="0.2">
      <c r="P32" s="75"/>
      <c r="Q32" s="75"/>
      <c r="R32" s="75"/>
    </row>
  </sheetData>
  <sheetProtection algorithmName="SHA-512" hashValue="gCJ3EGyn0to+qglx1l4/rlxpk0LoJKfm8wnK1Gp9uNfCOLkadTV9Vb+KvFiLngI9IwgN9R3vuFAIHrWVrH7IZw==" saltValue="9CGvInGHmbPPgQORei9pog==" spinCount="100000" sheet="1" objects="1" scenarios="1"/>
  <mergeCells count="21">
    <mergeCell ref="D15:D16"/>
    <mergeCell ref="H15:H16"/>
    <mergeCell ref="I15:I16"/>
    <mergeCell ref="J15:J16"/>
    <mergeCell ref="E15:G15"/>
    <mergeCell ref="A31:O31"/>
    <mergeCell ref="A1:O1"/>
    <mergeCell ref="A5:O6"/>
    <mergeCell ref="A2:O4"/>
    <mergeCell ref="B23:L23"/>
    <mergeCell ref="I10:I12"/>
    <mergeCell ref="B11:B13"/>
    <mergeCell ref="H10:H12"/>
    <mergeCell ref="B15:B16"/>
    <mergeCell ref="K15:K16"/>
    <mergeCell ref="L15:L16"/>
    <mergeCell ref="B7:O7"/>
    <mergeCell ref="M15:M16"/>
    <mergeCell ref="N15:N16"/>
    <mergeCell ref="O15:O16"/>
    <mergeCell ref="C15:C16"/>
  </mergeCells>
  <pageMargins left="0.25" right="0.25" top="0.75" bottom="0.75" header="0.3" footer="0.3"/>
  <pageSetup paperSize="9" scale="97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568323-EBAC-4822-8DF4-7429694B276F}">
          <x14:formula1>
            <xm:f>'2021'!$B$18:$B$19</xm:f>
          </x14:formula1>
          <xm:sqref>D10:D12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256B-00B0-4CCC-A32A-54BDA079E467}">
  <dimension ref="A1:R19"/>
  <sheetViews>
    <sheetView workbookViewId="0">
      <selection activeCell="B20" sqref="B20"/>
    </sheetView>
  </sheetViews>
  <sheetFormatPr defaultRowHeight="12.75" x14ac:dyDescent="0.2"/>
  <cols>
    <col min="2" max="2" width="25.28515625" bestFit="1" customWidth="1"/>
  </cols>
  <sheetData>
    <row r="1" spans="1:18" ht="45.75" thickBot="1" x14ac:dyDescent="0.25">
      <c r="B1" s="120">
        <v>2021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6.5" thickBot="1" x14ac:dyDescent="0.3">
      <c r="A2" s="1"/>
      <c r="B2" s="165"/>
      <c r="C2" s="121" t="s">
        <v>0</v>
      </c>
      <c r="D2" s="122"/>
      <c r="E2" s="123" t="s">
        <v>1</v>
      </c>
      <c r="F2" s="124"/>
      <c r="G2" s="124"/>
      <c r="H2" s="125"/>
      <c r="I2" s="126" t="s">
        <v>2</v>
      </c>
      <c r="J2" s="2"/>
      <c r="K2" s="2"/>
      <c r="L2" s="2"/>
      <c r="M2" s="129" t="s">
        <v>3</v>
      </c>
      <c r="N2" s="3" t="s">
        <v>4</v>
      </c>
      <c r="O2" s="132" t="s">
        <v>5</v>
      </c>
      <c r="P2" s="132" t="s">
        <v>6</v>
      </c>
      <c r="Q2" s="129" t="s">
        <v>7</v>
      </c>
      <c r="R2" s="134" t="s">
        <v>39</v>
      </c>
    </row>
    <row r="3" spans="1:18" ht="17.25" thickBot="1" x14ac:dyDescent="0.35">
      <c r="A3" s="1"/>
      <c r="B3" s="166"/>
      <c r="C3" s="4" t="s">
        <v>8</v>
      </c>
      <c r="D3" s="164" t="s">
        <v>38</v>
      </c>
      <c r="E3" s="132" t="s">
        <v>9</v>
      </c>
      <c r="F3" s="136" t="s">
        <v>10</v>
      </c>
      <c r="G3" s="137"/>
      <c r="H3" s="138"/>
      <c r="I3" s="127"/>
      <c r="J3" s="5" t="s">
        <v>11</v>
      </c>
      <c r="K3" s="5" t="s">
        <v>12</v>
      </c>
      <c r="L3" s="5" t="s">
        <v>13</v>
      </c>
      <c r="M3" s="127"/>
      <c r="N3" s="129" t="s">
        <v>14</v>
      </c>
      <c r="O3" s="132"/>
      <c r="P3" s="132"/>
      <c r="Q3" s="132"/>
      <c r="R3" s="135"/>
    </row>
    <row r="4" spans="1:18" ht="15.75" x14ac:dyDescent="0.25">
      <c r="A4" s="1"/>
      <c r="B4" s="166"/>
      <c r="C4" s="139" t="s">
        <v>15</v>
      </c>
      <c r="D4" s="127"/>
      <c r="E4" s="127"/>
      <c r="F4" s="142" t="s">
        <v>16</v>
      </c>
      <c r="G4" s="143"/>
      <c r="H4" s="144"/>
      <c r="I4" s="127"/>
      <c r="J4" s="5" t="s">
        <v>17</v>
      </c>
      <c r="K4" s="5" t="s">
        <v>18</v>
      </c>
      <c r="L4" s="5" t="s">
        <v>19</v>
      </c>
      <c r="M4" s="127"/>
      <c r="N4" s="132"/>
      <c r="O4" s="132"/>
      <c r="P4" s="132"/>
      <c r="Q4" s="132"/>
      <c r="R4" s="135"/>
    </row>
    <row r="5" spans="1:18" ht="15.75" x14ac:dyDescent="0.25">
      <c r="A5" s="1"/>
      <c r="B5" s="166"/>
      <c r="C5" s="140"/>
      <c r="D5" s="127"/>
      <c r="E5" s="127"/>
      <c r="F5" s="134" t="s">
        <v>41</v>
      </c>
      <c r="G5" s="134" t="s">
        <v>42</v>
      </c>
      <c r="H5" s="134" t="s">
        <v>40</v>
      </c>
      <c r="I5" s="127"/>
      <c r="J5" s="5" t="s">
        <v>20</v>
      </c>
      <c r="K5" s="5" t="s">
        <v>21</v>
      </c>
      <c r="L5" s="5" t="s">
        <v>18</v>
      </c>
      <c r="M5" s="127"/>
      <c r="N5" s="132"/>
      <c r="O5" s="132"/>
      <c r="P5" s="132"/>
      <c r="Q5" s="132"/>
      <c r="R5" s="135"/>
    </row>
    <row r="6" spans="1:18" ht="15.75" x14ac:dyDescent="0.25">
      <c r="A6" s="1"/>
      <c r="B6" s="167"/>
      <c r="C6" s="140"/>
      <c r="D6" s="127"/>
      <c r="E6" s="127"/>
      <c r="F6" s="145"/>
      <c r="G6" s="145"/>
      <c r="H6" s="127"/>
      <c r="I6" s="127"/>
      <c r="J6" s="6">
        <v>0.2</v>
      </c>
      <c r="K6" s="7">
        <v>0.17</v>
      </c>
      <c r="L6" s="5" t="s">
        <v>21</v>
      </c>
      <c r="M6" s="130"/>
      <c r="N6" s="132"/>
      <c r="O6" s="130"/>
      <c r="P6" s="130"/>
      <c r="Q6" s="132"/>
      <c r="R6" s="130"/>
    </row>
    <row r="7" spans="1:18" ht="15.75" thickBot="1" x14ac:dyDescent="0.25">
      <c r="A7" s="159" t="s">
        <v>22</v>
      </c>
      <c r="B7" s="160" t="s">
        <v>23</v>
      </c>
      <c r="C7" s="141"/>
      <c r="D7" s="128"/>
      <c r="E7" s="128"/>
      <c r="F7" s="146"/>
      <c r="G7" s="146"/>
      <c r="H7" s="128"/>
      <c r="I7" s="128"/>
      <c r="J7" s="8"/>
      <c r="K7" s="9"/>
      <c r="L7" s="9"/>
      <c r="M7" s="131"/>
      <c r="N7" s="133"/>
      <c r="O7" s="131"/>
      <c r="P7" s="131"/>
      <c r="Q7" s="133"/>
      <c r="R7" s="131"/>
    </row>
    <row r="8" spans="1:18" ht="15" x14ac:dyDescent="0.3">
      <c r="A8" s="159"/>
      <c r="B8" s="160"/>
      <c r="C8" s="10" t="s">
        <v>24</v>
      </c>
      <c r="D8" s="11" t="s">
        <v>25</v>
      </c>
      <c r="E8" s="11" t="s">
        <v>26</v>
      </c>
      <c r="F8" s="12" t="s">
        <v>27</v>
      </c>
      <c r="G8" s="13" t="s">
        <v>28</v>
      </c>
      <c r="H8" s="13" t="s">
        <v>29</v>
      </c>
      <c r="I8" s="13" t="s">
        <v>29</v>
      </c>
      <c r="J8" s="13" t="s">
        <v>30</v>
      </c>
      <c r="K8" s="13" t="s">
        <v>31</v>
      </c>
      <c r="L8" s="13" t="s">
        <v>31</v>
      </c>
      <c r="M8" s="13" t="s">
        <v>32</v>
      </c>
      <c r="N8" s="13" t="s">
        <v>33</v>
      </c>
      <c r="O8" s="13" t="s">
        <v>34</v>
      </c>
      <c r="P8" s="13" t="s">
        <v>35</v>
      </c>
      <c r="Q8" s="13" t="s">
        <v>31</v>
      </c>
      <c r="R8" s="13" t="s">
        <v>35</v>
      </c>
    </row>
    <row r="9" spans="1:18" ht="16.5" x14ac:dyDescent="0.3">
      <c r="A9" s="14">
        <v>1</v>
      </c>
      <c r="B9" s="15">
        <v>2</v>
      </c>
      <c r="C9" s="16">
        <v>3</v>
      </c>
      <c r="D9" s="17">
        <v>7</v>
      </c>
      <c r="E9" s="17">
        <v>9</v>
      </c>
      <c r="F9" s="17">
        <v>8</v>
      </c>
      <c r="G9" s="17">
        <v>9</v>
      </c>
      <c r="H9" s="17">
        <v>10</v>
      </c>
      <c r="I9" s="17">
        <v>11</v>
      </c>
      <c r="J9" s="17"/>
      <c r="K9" s="17"/>
      <c r="L9" s="17"/>
      <c r="M9" s="17">
        <v>12</v>
      </c>
      <c r="N9" s="16">
        <v>13</v>
      </c>
      <c r="O9" s="17">
        <v>14</v>
      </c>
      <c r="P9" s="17">
        <v>15</v>
      </c>
      <c r="Q9" s="17"/>
      <c r="R9" s="17">
        <v>16</v>
      </c>
    </row>
    <row r="10" spans="1:18" ht="15" x14ac:dyDescent="0.3">
      <c r="A10" s="161">
        <v>1</v>
      </c>
      <c r="B10" s="18" t="s">
        <v>37</v>
      </c>
      <c r="C10" s="162">
        <v>3000</v>
      </c>
      <c r="D10" s="112">
        <v>0</v>
      </c>
      <c r="E10" s="112"/>
      <c r="F10" s="116">
        <f>ROUND(D10*9.76%,2)</f>
        <v>0</v>
      </c>
      <c r="G10" s="114">
        <f>ROUND(D10*1.5%,2)</f>
        <v>0</v>
      </c>
      <c r="H10" s="118">
        <v>0</v>
      </c>
      <c r="I10" s="157">
        <f>ROUND( F10+G10+H10,2)</f>
        <v>0</v>
      </c>
      <c r="J10" s="150">
        <f>ROUND(C10-I10,2)*20%</f>
        <v>600</v>
      </c>
      <c r="K10" s="147">
        <f>ROUND(C10-I10-J10,0)</f>
        <v>2400</v>
      </c>
      <c r="L10" s="147">
        <f>ROUND(K10*17%,2)</f>
        <v>408</v>
      </c>
      <c r="M10" s="112">
        <f>C10-I10</f>
        <v>3000</v>
      </c>
      <c r="N10" s="149">
        <f>ROUND(M10*7.75%,2)</f>
        <v>232.5</v>
      </c>
      <c r="O10" s="112">
        <f>IF(N10&gt;L10,L10,N10)</f>
        <v>232.5</v>
      </c>
      <c r="P10" s="112">
        <f>IF(L10-O10&lt;0,0,ROUND(L10- O10,0))</f>
        <v>176</v>
      </c>
      <c r="Q10" s="155">
        <f>M10*9%-M10*7.75%</f>
        <v>37.5</v>
      </c>
      <c r="R10" s="153">
        <f>C10-SUM(I10,O10,P10,Q10)</f>
        <v>2554</v>
      </c>
    </row>
    <row r="11" spans="1:18" ht="15.75" thickBot="1" x14ac:dyDescent="0.35">
      <c r="A11" s="161"/>
      <c r="B11" s="13" t="s">
        <v>36</v>
      </c>
      <c r="C11" s="163"/>
      <c r="D11" s="113"/>
      <c r="E11" s="113"/>
      <c r="F11" s="117"/>
      <c r="G11" s="115"/>
      <c r="H11" s="119"/>
      <c r="I11" s="158"/>
      <c r="J11" s="151"/>
      <c r="K11" s="148"/>
      <c r="L11" s="148"/>
      <c r="M11" s="113"/>
      <c r="N11" s="113"/>
      <c r="O11" s="113"/>
      <c r="P11" s="113"/>
      <c r="Q11" s="156"/>
      <c r="R11" s="154"/>
    </row>
    <row r="12" spans="1:18" ht="33" customHeight="1" x14ac:dyDescent="0.3">
      <c r="A12" s="161">
        <v>1</v>
      </c>
      <c r="B12" s="19" t="s">
        <v>43</v>
      </c>
      <c r="C12" s="162">
        <v>2500</v>
      </c>
      <c r="D12" s="112">
        <f>C12</f>
        <v>2500</v>
      </c>
      <c r="E12" s="112"/>
      <c r="F12" s="116">
        <f>ROUND(D12*9.76%,2)</f>
        <v>244</v>
      </c>
      <c r="G12" s="114">
        <f>ROUND(D12*1.5%,2)</f>
        <v>37.5</v>
      </c>
      <c r="H12" s="118">
        <v>0</v>
      </c>
      <c r="I12" s="157">
        <f>ROUND( F12+G12+H12,2)</f>
        <v>281.5</v>
      </c>
      <c r="J12" s="147">
        <f>ROUND(C12-I12,2)*20%</f>
        <v>443.70000000000005</v>
      </c>
      <c r="K12" s="147">
        <f>ROUND(C12-I12-J12,0)</f>
        <v>1775</v>
      </c>
      <c r="L12" s="147">
        <f>ROUND(K12*17%,2)</f>
        <v>301.75</v>
      </c>
      <c r="M12" s="112">
        <f>C12-I12</f>
        <v>2218.5</v>
      </c>
      <c r="N12" s="149">
        <f>ROUND(M12*7.75%,2)</f>
        <v>171.93</v>
      </c>
      <c r="O12" s="112">
        <f>IF(N12&gt;L12,L12,N12)</f>
        <v>171.93</v>
      </c>
      <c r="P12" s="112">
        <f>IF(L12-O12&lt;0,0,ROUND(L12- O12,0))</f>
        <v>130</v>
      </c>
      <c r="Q12" s="155">
        <f>M12*9%-M12*7.75%</f>
        <v>27.731249999999989</v>
      </c>
      <c r="R12" s="153">
        <f>C12-SUM(I12,O12,P12,Q12)</f>
        <v>1888.8387499999999</v>
      </c>
    </row>
    <row r="13" spans="1:18" ht="15.75" thickBot="1" x14ac:dyDescent="0.35">
      <c r="A13" s="161"/>
      <c r="B13" s="13" t="s">
        <v>36</v>
      </c>
      <c r="C13" s="163"/>
      <c r="D13" s="113"/>
      <c r="E13" s="113"/>
      <c r="F13" s="117"/>
      <c r="G13" s="115"/>
      <c r="H13" s="119"/>
      <c r="I13" s="158"/>
      <c r="J13" s="152"/>
      <c r="K13" s="148"/>
      <c r="L13" s="148"/>
      <c r="M13" s="113"/>
      <c r="N13" s="113"/>
      <c r="O13" s="113"/>
      <c r="P13" s="113"/>
      <c r="Q13" s="156"/>
      <c r="R13" s="154"/>
    </row>
    <row r="18" spans="2:2" x14ac:dyDescent="0.2">
      <c r="B18" t="s">
        <v>83</v>
      </c>
    </row>
    <row r="19" spans="2:2" x14ac:dyDescent="0.2">
      <c r="B19" t="s">
        <v>77</v>
      </c>
    </row>
  </sheetData>
  <mergeCells count="55">
    <mergeCell ref="I12:I13"/>
    <mergeCell ref="A7:A8"/>
    <mergeCell ref="B7:B8"/>
    <mergeCell ref="A12:A13"/>
    <mergeCell ref="C12:C13"/>
    <mergeCell ref="D12:D13"/>
    <mergeCell ref="A10:A11"/>
    <mergeCell ref="C10:C11"/>
    <mergeCell ref="D10:D11"/>
    <mergeCell ref="D3:D7"/>
    <mergeCell ref="I10:I11"/>
    <mergeCell ref="B2:B6"/>
    <mergeCell ref="E12:E13"/>
    <mergeCell ref="H5:H7"/>
    <mergeCell ref="F12:F13"/>
    <mergeCell ref="H12:H13"/>
    <mergeCell ref="R10:R11"/>
    <mergeCell ref="N12:N13"/>
    <mergeCell ref="O12:O13"/>
    <mergeCell ref="P12:P13"/>
    <mergeCell ref="Q12:Q13"/>
    <mergeCell ref="R12:R13"/>
    <mergeCell ref="Q10:Q11"/>
    <mergeCell ref="O10:O11"/>
    <mergeCell ref="P10:P11"/>
    <mergeCell ref="M12:M13"/>
    <mergeCell ref="L10:L11"/>
    <mergeCell ref="M10:M11"/>
    <mergeCell ref="N10:N11"/>
    <mergeCell ref="J10:J11"/>
    <mergeCell ref="L12:L13"/>
    <mergeCell ref="K10:K11"/>
    <mergeCell ref="J12:J13"/>
    <mergeCell ref="K12:K13"/>
    <mergeCell ref="B1:R1"/>
    <mergeCell ref="C2:D2"/>
    <mergeCell ref="E2:H2"/>
    <mergeCell ref="I2:I7"/>
    <mergeCell ref="M2:M7"/>
    <mergeCell ref="O2:O7"/>
    <mergeCell ref="P2:P7"/>
    <mergeCell ref="Q2:Q7"/>
    <mergeCell ref="R2:R7"/>
    <mergeCell ref="N3:N7"/>
    <mergeCell ref="F3:H3"/>
    <mergeCell ref="E3:E7"/>
    <mergeCell ref="C4:C7"/>
    <mergeCell ref="F4:H4"/>
    <mergeCell ref="F5:F7"/>
    <mergeCell ref="G5:G7"/>
    <mergeCell ref="E10:E11"/>
    <mergeCell ref="G12:G13"/>
    <mergeCell ref="F10:F11"/>
    <mergeCell ref="G10:G11"/>
    <mergeCell ref="H10:H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9BC3F450CE37468DB0DF315226E5F1" ma:contentTypeVersion="10" ma:contentTypeDescription="Utwórz nowy dokument." ma:contentTypeScope="" ma:versionID="2f43d6cc9bb73f96726d4abe5f70608c">
  <xsd:schema xmlns:xsd="http://www.w3.org/2001/XMLSchema" xmlns:xs="http://www.w3.org/2001/XMLSchema" xmlns:p="http://schemas.microsoft.com/office/2006/metadata/properties" xmlns:ns2="45101ee2-6088-473b-a3fa-03a3e7f82255" xmlns:ns3="f0d83c40-52e3-4ed0-9dad-9bc5f47a9b43" targetNamespace="http://schemas.microsoft.com/office/2006/metadata/properties" ma:root="true" ma:fieldsID="315e546df8ca2d9c40f49d2e15e37f3b" ns2:_="" ns3:_="">
    <xsd:import namespace="45101ee2-6088-473b-a3fa-03a3e7f82255"/>
    <xsd:import namespace="f0d83c40-52e3-4ed0-9dad-9bc5f47a9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101ee2-6088-473b-a3fa-03a3e7f82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83c40-52e3-4ed0-9dad-9bc5f47a9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ED7C12-87F9-45ED-9311-E5D8080A6E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5977BC-474F-449E-AAB6-CBEB5BAAF2D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0d83c40-52e3-4ed0-9dad-9bc5f47a9b43"/>
    <ds:schemaRef ds:uri="http://purl.org/dc/terms/"/>
    <ds:schemaRef ds:uri="http://schemas.microsoft.com/office/infopath/2007/PartnerControls"/>
    <ds:schemaRef ds:uri="45101ee2-6088-473b-a3fa-03a3e7f8225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6DD386-ADDF-4599-B362-5E26D9D4D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101ee2-6088-473b-a3fa-03a3e7f82255"/>
    <ds:schemaRef ds:uri="f0d83c40-52e3-4ed0-9dad-9bc5f47a9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NOWY ŁAD</vt:lpstr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Paulina Cichoń</cp:lastModifiedBy>
  <cp:lastPrinted>2021-09-16T09:34:26Z</cp:lastPrinted>
  <dcterms:created xsi:type="dcterms:W3CDTF">2017-05-18T07:51:38Z</dcterms:created>
  <dcterms:modified xsi:type="dcterms:W3CDTF">2022-06-03T10:48:54Z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0x010100539BC3F450CE37468DB0DF315226E5F1</vt:lpwstr>
  </property>
</Properties>
</file>