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towskiconsulting-my.sharepoint.com/personal/paulinacichon_smart-you_pl/Documents/KADRY/KALKULATORY/na stronę/"/>
    </mc:Choice>
  </mc:AlternateContent>
  <xr:revisionPtr revIDLastSave="145" documentId="8_{6410D813-B383-4571-8CD9-ACDD19B0BC66}" xr6:coauthVersionLast="47" xr6:coauthVersionMax="47" xr10:uidLastSave="{2D64347B-2E08-43FE-AAE4-843CA633D775}"/>
  <bookViews>
    <workbookView xWindow="-108" yWindow="-108" windowWidth="23256" windowHeight="12576" xr2:uid="{B0622B7D-C411-46E0-9314-A04D324B55C6}"/>
  </bookViews>
  <sheets>
    <sheet name="KALKULATOR" sheetId="2" r:id="rId1"/>
    <sheet name="PORÓWNANI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H26" i="1"/>
  <c r="C20" i="1"/>
  <c r="C26" i="1" s="1"/>
  <c r="H48" i="1"/>
  <c r="C48" i="2"/>
  <c r="C25" i="1"/>
  <c r="C48" i="1" l="1"/>
  <c r="M48" i="1"/>
  <c r="C40" i="2"/>
  <c r="C42" i="2"/>
  <c r="H30" i="1"/>
  <c r="I47" i="1" s="1"/>
  <c r="H28" i="1"/>
  <c r="M28" i="1" s="1"/>
  <c r="H27" i="1"/>
  <c r="H37" i="1"/>
  <c r="M37" i="1" s="1"/>
  <c r="H42" i="1"/>
  <c r="M42" i="1" s="1"/>
  <c r="C37" i="2"/>
  <c r="C28" i="2"/>
  <c r="D28" i="2" s="1"/>
  <c r="C27" i="2"/>
  <c r="D27" i="2" s="1"/>
  <c r="D29" i="2"/>
  <c r="M25" i="1"/>
  <c r="M24" i="1"/>
  <c r="M23" i="1"/>
  <c r="M22" i="1"/>
  <c r="M21" i="1"/>
  <c r="M29" i="1"/>
  <c r="M40" i="1"/>
  <c r="M20" i="1"/>
  <c r="N29" i="1"/>
  <c r="H40" i="1"/>
  <c r="C40" i="1"/>
  <c r="I48" i="1" l="1"/>
  <c r="C42" i="1"/>
  <c r="N28" i="1"/>
  <c r="M27" i="1"/>
  <c r="N27" i="1"/>
  <c r="M26" i="1"/>
  <c r="N37" i="1" s="1"/>
  <c r="C26" i="2"/>
  <c r="N32" i="1"/>
  <c r="N33" i="1"/>
  <c r="N31" i="1"/>
  <c r="I28" i="1"/>
  <c r="I27" i="1"/>
  <c r="M30" i="1" l="1"/>
  <c r="C30" i="2"/>
  <c r="D48" i="2" s="1"/>
  <c r="D37" i="2"/>
  <c r="M34" i="1"/>
  <c r="D32" i="2" l="1"/>
  <c r="D31" i="2"/>
  <c r="D33" i="2"/>
  <c r="D50" i="2"/>
  <c r="D46" i="2"/>
  <c r="D49" i="2"/>
  <c r="C45" i="2"/>
  <c r="D47" i="2"/>
  <c r="M39" i="1"/>
  <c r="N41" i="1" s="1"/>
  <c r="M35" i="1"/>
  <c r="N36" i="1" s="1"/>
  <c r="M45" i="1"/>
  <c r="C22" i="1"/>
  <c r="C21" i="1"/>
  <c r="C34" i="2" l="1"/>
  <c r="M43" i="1"/>
  <c r="C51" i="2"/>
  <c r="C53" i="2" s="1"/>
  <c r="I29" i="1"/>
  <c r="C38" i="1"/>
  <c r="C29" i="1"/>
  <c r="C28" i="1"/>
  <c r="C27" i="1"/>
  <c r="C24" i="1"/>
  <c r="C23" i="1"/>
  <c r="C35" i="2" l="1"/>
  <c r="D36" i="2" s="1"/>
  <c r="C52" i="2"/>
  <c r="C39" i="2"/>
  <c r="D41" i="2" s="1"/>
  <c r="H38" i="1"/>
  <c r="D28" i="1"/>
  <c r="D27" i="1"/>
  <c r="D29" i="1"/>
  <c r="C43" i="2" l="1"/>
  <c r="I31" i="1"/>
  <c r="C30" i="1" l="1"/>
  <c r="D46" i="1" s="1"/>
  <c r="D38" i="1"/>
  <c r="I37" i="1"/>
  <c r="H45" i="1"/>
  <c r="D48" i="1" l="1"/>
  <c r="N49" i="1"/>
  <c r="N50" i="1"/>
  <c r="N48" i="1"/>
  <c r="N47" i="1"/>
  <c r="N46" i="1"/>
  <c r="D49" i="1"/>
  <c r="D50" i="1"/>
  <c r="D47" i="1"/>
  <c r="D31" i="1"/>
  <c r="D32" i="1"/>
  <c r="C45" i="1"/>
  <c r="D33" i="1"/>
  <c r="I32" i="1"/>
  <c r="I33" i="1"/>
  <c r="I49" i="1"/>
  <c r="I46" i="1"/>
  <c r="I50" i="1"/>
  <c r="M51" i="1" l="1"/>
  <c r="M53" i="1" s="1"/>
  <c r="C51" i="1"/>
  <c r="C53" i="1" s="1"/>
  <c r="H34" i="1"/>
  <c r="C34" i="1"/>
  <c r="H51" i="1"/>
  <c r="H53" i="1" s="1"/>
  <c r="C35" i="1" l="1"/>
  <c r="H39" i="1"/>
  <c r="I41" i="1" s="1"/>
  <c r="M52" i="1"/>
  <c r="C39" i="1"/>
  <c r="C52" i="1"/>
  <c r="H35" i="1"/>
  <c r="I36" i="1" s="1"/>
  <c r="H52" i="1"/>
  <c r="D36" i="1"/>
  <c r="D37" i="1"/>
  <c r="C43" i="1" l="1"/>
  <c r="H43" i="1"/>
  <c r="R43" i="1"/>
  <c r="P43" i="1" l="1"/>
  <c r="T43" i="1"/>
</calcChain>
</file>

<file path=xl/sharedStrings.xml><?xml version="1.0" encoding="utf-8"?>
<sst xmlns="http://schemas.openxmlformats.org/spreadsheetml/2006/main" count="183" uniqueCount="67">
  <si>
    <t>Wynagrodzenie za pracę</t>
  </si>
  <si>
    <t>Wynagrodzenie chorobowe</t>
  </si>
  <si>
    <t>Zasiłki</t>
  </si>
  <si>
    <t>Łączny przychód</t>
  </si>
  <si>
    <t>PPK - Pracownik - 2%</t>
  </si>
  <si>
    <t>PPK - Pracodawca - 1,5%
(podstawa FUS)</t>
  </si>
  <si>
    <t>Razem składku FUS</t>
  </si>
  <si>
    <t>Składka na ubezpieczenie zdrowotne do pobrania:</t>
  </si>
  <si>
    <t>emerytalna:</t>
  </si>
  <si>
    <t>rentowa:</t>
  </si>
  <si>
    <t>INNE POTRĄCENIA:</t>
  </si>
  <si>
    <t>PPK - Pracodawca - 2,5%
(podstawa FUS)</t>
  </si>
  <si>
    <r>
      <t xml:space="preserve">Podstawa wymiaru składek FUS
</t>
    </r>
    <r>
      <rPr>
        <sz val="12"/>
        <color theme="1"/>
        <rFont val="Calibri"/>
        <family val="2"/>
        <charset val="238"/>
        <scheme val="minor"/>
      </rPr>
      <t>(wynagrodzenie za pracę)</t>
    </r>
  </si>
  <si>
    <r>
      <t xml:space="preserve">Podstawa wymiaru składki na ubezpieczenie zdrowotne:
</t>
    </r>
    <r>
      <rPr>
        <sz val="12"/>
        <color theme="1"/>
        <rFont val="Calibri"/>
        <family val="2"/>
        <charset val="238"/>
        <scheme val="minor"/>
      </rPr>
      <t>(podstawa FUS - składki FUS)</t>
    </r>
  </si>
  <si>
    <r>
      <rPr>
        <b/>
        <sz val="12"/>
        <color theme="1"/>
        <rFont val="Calibri"/>
        <family val="2"/>
        <charset val="238"/>
        <scheme val="minor"/>
      </rPr>
      <t>Koszty uzyskania przychodu:</t>
    </r>
    <r>
      <rPr>
        <sz val="12"/>
        <color theme="1"/>
        <rFont val="Calibri"/>
        <family val="2"/>
        <charset val="238"/>
        <scheme val="minor"/>
      </rPr>
      <t xml:space="preserve">
(250,00 PLN lub 300,00 PLN)</t>
    </r>
  </si>
  <si>
    <r>
      <t xml:space="preserve">Podstawa do opodatkowania
</t>
    </r>
    <r>
      <rPr>
        <sz val="12"/>
        <color theme="1"/>
        <rFont val="Calibri"/>
        <family val="2"/>
        <charset val="238"/>
        <scheme val="minor"/>
      </rPr>
      <t>zaokrąglona do pełnch złotych
(łączny przychód - KUP - składku FUS - ulga dla pracownika)</t>
    </r>
  </si>
  <si>
    <r>
      <rPr>
        <b/>
        <sz val="12"/>
        <color theme="1"/>
        <rFont val="Calibri"/>
        <family val="2"/>
        <charset val="238"/>
        <scheme val="minor"/>
      </rPr>
      <t>Ulga podatkowa:</t>
    </r>
    <r>
      <rPr>
        <sz val="12"/>
        <color theme="1"/>
        <rFont val="Calibri"/>
        <family val="2"/>
        <charset val="238"/>
        <scheme val="minor"/>
      </rPr>
      <t xml:space="preserve">
(złożony PIT-2)</t>
    </r>
  </si>
  <si>
    <r>
      <rPr>
        <b/>
        <sz val="12"/>
        <color theme="1"/>
        <rFont val="Calibri"/>
        <family val="2"/>
        <charset val="238"/>
        <scheme val="minor"/>
      </rPr>
      <t>Zaliczka na podatek:</t>
    </r>
    <r>
      <rPr>
        <sz val="12"/>
        <color theme="1"/>
        <rFont val="Calibri"/>
        <family val="2"/>
        <charset val="238"/>
        <scheme val="minor"/>
      </rPr>
      <t xml:space="preserve">
(podstawa do opodatkowania x % podatku)</t>
    </r>
  </si>
  <si>
    <r>
      <t xml:space="preserve">Do wypłaty:
</t>
    </r>
    <r>
      <rPr>
        <sz val="12"/>
        <color theme="1"/>
        <rFont val="Calibri"/>
        <family val="2"/>
        <charset val="238"/>
        <scheme val="minor"/>
      </rPr>
      <t>(przychód - PPK pracownik - składki FUS - zdrowotna 9% - zaliczka na podatek)</t>
    </r>
  </si>
  <si>
    <t>NOWY ŁAD</t>
  </si>
  <si>
    <t>Pozostałe przychody (oskładkowane) MULTISPORT</t>
  </si>
  <si>
    <t>Przychód - PPK</t>
  </si>
  <si>
    <t>INNE POTRĄCENIA: (PPK, Ubezpieczenie)</t>
  </si>
  <si>
    <t>wypadkowa:</t>
  </si>
  <si>
    <t>FGŚP</t>
  </si>
  <si>
    <t>FP</t>
  </si>
  <si>
    <t>Suma składek Pracodawcy</t>
  </si>
  <si>
    <t xml:space="preserve">Suma składek ZUS </t>
  </si>
  <si>
    <t>Całkowity koszt wynagrodzenia</t>
  </si>
  <si>
    <t>POWYŻEJ  26 LAT:</t>
  </si>
  <si>
    <t>TAK</t>
  </si>
  <si>
    <t>Ulga dla klasy średniej</t>
  </si>
  <si>
    <t>MULTISPORT</t>
  </si>
  <si>
    <t>PPK</t>
  </si>
  <si>
    <t>Pozostałe przychody (oskładkowane) PPK</t>
  </si>
  <si>
    <t>NIE</t>
  </si>
  <si>
    <t>NALICZANIE ULGI DLA KLASY ŚREDNIEJ:</t>
  </si>
  <si>
    <t>CZY ZOSTAŁA ZŁOŻOA DEKLARACJA PIT-2</t>
  </si>
  <si>
    <t>UDZIAŁ W PPK</t>
  </si>
  <si>
    <t>PRZED NOWYM ŁADEM</t>
  </si>
  <si>
    <t xml:space="preserve">WNIOSEK O NIEPRZEDŁUŻANIE POBORU ZALICZEK </t>
  </si>
  <si>
    <t>NOWY NOWY ŁAD</t>
  </si>
  <si>
    <t>NOWY NOWY ŁAD
VS
PRZED NOWYM ŁADEM</t>
  </si>
  <si>
    <t>NOWY NOWY ŁAD
VS
NOWY ŁAD</t>
  </si>
  <si>
    <t>NOWY ŁAD
VS
PRZED NOWYM ŁADEM</t>
  </si>
  <si>
    <t>emerytalna</t>
  </si>
  <si>
    <t>rentowa</t>
  </si>
  <si>
    <t>chorobowa</t>
  </si>
  <si>
    <t>CZY WYSTĘPUJĄ PODWYŻSZONE KOSZTY UZYSKANIA PRZYCHODÓW</t>
  </si>
  <si>
    <t>SUMA WYSOKOŚCI INNYCH POTRĄCEŃ (PPK, Ubezpieczenie, Multisport)</t>
  </si>
  <si>
    <t>PPK - Pracodawca 
(podstawa FUS)</t>
  </si>
  <si>
    <t>PPK - Pracodawca - max. 2,5%
(podstawa FUS)</t>
  </si>
  <si>
    <t xml:space="preserve">PPK - Pracownik </t>
  </si>
  <si>
    <t>PPK - Pracodawca
(podstawa FUS)</t>
  </si>
  <si>
    <t>Jeżeli chcesz wyliczyć brutto od netto skorzystaj z funkcji SZUKAJ WYNIKU</t>
  </si>
  <si>
    <t>zakładka: DANE -&gt;  ANALIZA WARUNKOWA -&gt; SZUKAJ WYNIKU</t>
  </si>
  <si>
    <t>ustaw komórkę</t>
  </si>
  <si>
    <t>zaznaczamy komórkę z kwotą netto</t>
  </si>
  <si>
    <t xml:space="preserve">wartość </t>
  </si>
  <si>
    <t>wpisujemy kwotę netto</t>
  </si>
  <si>
    <t>zmieniając komórkę</t>
  </si>
  <si>
    <t>zaznaczamy komórkę z kwotą brutto</t>
  </si>
  <si>
    <t xml:space="preserve">                                                                                                                                                                                                                              www.smart-you.pl, tel. 505-441-251</t>
  </si>
  <si>
    <t xml:space="preserve">OPRACOWANIE: SMART-you Sp. z o.o. </t>
  </si>
  <si>
    <t>KALKULATOR obowiązujący od 01.07.2022 (umowa o pracę)</t>
  </si>
  <si>
    <t xml:space="preserve">                                                                                                                                                                                                    www.smart-you.pl, tel. 505-441-251</t>
  </si>
  <si>
    <t>STAWKA WYPADKOWA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</si>
</sst>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PLN]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2" borderId="8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" fillId="0" borderId="10" xfId="0" applyFont="1" applyBorder="1" applyProtection="1">
      <protection hidden="1"/>
    </xf>
    <xf numFmtId="10" fontId="2" fillId="0" borderId="0" xfId="0" applyNumberFormat="1" applyFont="1" applyBorder="1" applyAlignment="1" applyProtection="1">
      <alignment horizontal="left"/>
      <protection hidden="1"/>
    </xf>
    <xf numFmtId="164" fontId="2" fillId="0" borderId="3" xfId="0" applyNumberFormat="1" applyFont="1" applyBorder="1" applyProtection="1"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10" fontId="3" fillId="2" borderId="6" xfId="0" applyNumberFormat="1" applyFont="1" applyFill="1" applyBorder="1" applyAlignment="1" applyProtection="1">
      <alignment horizontal="left" vertical="center"/>
      <protection hidden="1"/>
    </xf>
    <xf numFmtId="164" fontId="3" fillId="2" borderId="7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9" fontId="2" fillId="0" borderId="4" xfId="0" applyNumberFormat="1" applyFont="1" applyBorder="1" applyAlignment="1" applyProtection="1">
      <alignment horizontal="left" vertical="center"/>
      <protection hidden="1"/>
    </xf>
    <xf numFmtId="164" fontId="2" fillId="0" borderId="5" xfId="0" applyNumberFormat="1" applyFont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0" fontId="3" fillId="10" borderId="11" xfId="0" applyFont="1" applyFill="1" applyBorder="1" applyAlignment="1" applyProtection="1">
      <alignment vertical="center" wrapText="1"/>
      <protection hidden="1"/>
    </xf>
    <xf numFmtId="4" fontId="0" fillId="0" borderId="0" xfId="0" applyNumberFormat="1" applyProtection="1">
      <protection hidden="1"/>
    </xf>
    <xf numFmtId="0" fontId="3" fillId="5" borderId="13" xfId="0" applyFont="1" applyFill="1" applyBorder="1" applyAlignment="1" applyProtection="1">
      <alignment vertical="center" wrapText="1"/>
      <protection hidden="1"/>
    </xf>
    <xf numFmtId="0" fontId="2" fillId="0" borderId="16" xfId="0" applyFont="1" applyBorder="1" applyProtection="1">
      <protection hidden="1"/>
    </xf>
    <xf numFmtId="10" fontId="2" fillId="0" borderId="17" xfId="0" applyNumberFormat="1" applyFont="1" applyBorder="1" applyAlignment="1" applyProtection="1">
      <alignment horizontal="left"/>
      <protection hidden="1"/>
    </xf>
    <xf numFmtId="164" fontId="2" fillId="0" borderId="18" xfId="0" applyNumberFormat="1" applyFont="1" applyBorder="1" applyProtection="1">
      <protection hidden="1"/>
    </xf>
    <xf numFmtId="0" fontId="2" fillId="0" borderId="16" xfId="0" applyFont="1" applyFill="1" applyBorder="1" applyProtection="1">
      <protection hidden="1"/>
    </xf>
    <xf numFmtId="0" fontId="5" fillId="0" borderId="16" xfId="0" applyFont="1" applyFill="1" applyBorder="1" applyProtection="1">
      <protection hidden="1"/>
    </xf>
    <xf numFmtId="0" fontId="4" fillId="5" borderId="19" xfId="0" applyFont="1" applyFill="1" applyBorder="1" applyProtection="1">
      <protection hidden="1"/>
    </xf>
    <xf numFmtId="164" fontId="2" fillId="0" borderId="17" xfId="0" applyNumberFormat="1" applyFont="1" applyBorder="1" applyProtection="1"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3" fillId="2" borderId="8" xfId="0" applyFont="1" applyFill="1" applyBorder="1" applyProtection="1">
      <protection hidden="1"/>
    </xf>
    <xf numFmtId="0" fontId="2" fillId="0" borderId="9" xfId="0" applyFont="1" applyBorder="1" applyAlignment="1" applyProtection="1">
      <alignment wrapText="1"/>
      <protection hidden="1"/>
    </xf>
    <xf numFmtId="10" fontId="2" fillId="7" borderId="17" xfId="0" applyNumberFormat="1" applyFont="1" applyFill="1" applyBorder="1" applyAlignment="1" applyProtection="1">
      <alignment wrapText="1"/>
      <protection hidden="1"/>
    </xf>
    <xf numFmtId="0" fontId="1" fillId="3" borderId="13" xfId="0" applyFont="1" applyFill="1" applyBorder="1" applyProtection="1">
      <protection hidden="1"/>
    </xf>
    <xf numFmtId="0" fontId="2" fillId="6" borderId="16" xfId="0" applyFont="1" applyFill="1" applyBorder="1" applyProtection="1">
      <protection hidden="1"/>
    </xf>
    <xf numFmtId="0" fontId="2" fillId="6" borderId="19" xfId="0" applyFont="1" applyFill="1" applyBorder="1" applyProtection="1">
      <protection hidden="1"/>
    </xf>
    <xf numFmtId="0" fontId="3" fillId="0" borderId="17" xfId="0" applyFont="1" applyFill="1" applyBorder="1" applyAlignment="1" applyProtection="1">
      <alignment horizontal="right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8" borderId="31" xfId="0" applyFill="1" applyBorder="1" applyProtection="1">
      <protection hidden="1"/>
    </xf>
    <xf numFmtId="0" fontId="0" fillId="8" borderId="31" xfId="0" applyFill="1" applyBorder="1" applyAlignment="1" applyProtection="1">
      <alignment horizontal="right"/>
      <protection hidden="1"/>
    </xf>
    <xf numFmtId="0" fontId="10" fillId="8" borderId="32" xfId="0" applyFont="1" applyFill="1" applyBorder="1" applyAlignment="1" applyProtection="1">
      <alignment horizontal="center" vertical="center"/>
      <protection hidden="1"/>
    </xf>
    <xf numFmtId="0" fontId="10" fillId="8" borderId="33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right"/>
      <protection hidden="1"/>
    </xf>
    <xf numFmtId="0" fontId="10" fillId="8" borderId="35" xfId="0" applyFont="1" applyFill="1" applyBorder="1" applyAlignment="1" applyProtection="1">
      <alignment horizontal="center" vertical="center"/>
      <protection hidden="1"/>
    </xf>
    <xf numFmtId="0" fontId="10" fillId="8" borderId="36" xfId="0" applyFont="1" applyFill="1" applyBorder="1" applyAlignment="1" applyProtection="1">
      <alignment horizontal="center" vertical="center" wrapText="1"/>
      <protection hidden="1"/>
    </xf>
    <xf numFmtId="0" fontId="10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40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0" fontId="3" fillId="2" borderId="1" xfId="0" applyNumberFormat="1" applyFont="1" applyFill="1" applyBorder="1" applyAlignment="1" applyProtection="1">
      <alignment horizontal="left" vertical="center"/>
      <protection hidden="1"/>
    </xf>
    <xf numFmtId="164" fontId="2" fillId="0" borderId="1" xfId="0" applyNumberFormat="1" applyFont="1" applyBorder="1" applyAlignment="1" applyProtection="1">
      <alignment horizontal="left" vertical="center"/>
      <protection hidden="1"/>
    </xf>
    <xf numFmtId="164" fontId="2" fillId="0" borderId="2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3" fillId="0" borderId="16" xfId="0" applyFont="1" applyFill="1" applyBorder="1" applyProtection="1">
      <protection hidden="1"/>
    </xf>
    <xf numFmtId="164" fontId="2" fillId="0" borderId="28" xfId="0" applyNumberFormat="1" applyFont="1" applyBorder="1" applyProtection="1">
      <protection hidden="1"/>
    </xf>
    <xf numFmtId="10" fontId="2" fillId="7" borderId="27" xfId="0" applyNumberFormat="1" applyFont="1" applyFill="1" applyBorder="1" applyAlignment="1" applyProtection="1">
      <alignment wrapText="1"/>
      <protection hidden="1"/>
    </xf>
    <xf numFmtId="10" fontId="2" fillId="7" borderId="14" xfId="0" applyNumberFormat="1" applyFont="1" applyFill="1" applyBorder="1" applyAlignment="1" applyProtection="1">
      <alignment wrapText="1"/>
      <protection hidden="1"/>
    </xf>
    <xf numFmtId="164" fontId="2" fillId="0" borderId="15" xfId="0" applyNumberFormat="1" applyFont="1" applyBorder="1" applyProtection="1">
      <protection hidden="1"/>
    </xf>
    <xf numFmtId="0" fontId="2" fillId="4" borderId="10" xfId="0" applyFont="1" applyFill="1" applyBorder="1" applyProtection="1">
      <protection hidden="1"/>
    </xf>
    <xf numFmtId="0" fontId="2" fillId="6" borderId="1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0" fillId="8" borderId="1" xfId="0" applyFill="1" applyBorder="1" applyProtection="1">
      <protection hidden="1"/>
    </xf>
    <xf numFmtId="0" fontId="0" fillId="8" borderId="1" xfId="0" applyFill="1" applyBorder="1" applyAlignment="1" applyProtection="1">
      <alignment horizontal="right"/>
      <protection hidden="1"/>
    </xf>
    <xf numFmtId="0" fontId="10" fillId="8" borderId="44" xfId="0" applyFont="1" applyFill="1" applyBorder="1" applyAlignment="1" applyProtection="1">
      <alignment horizontal="right" vertical="center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Protection="1">
      <protection hidden="1"/>
    </xf>
    <xf numFmtId="0" fontId="0" fillId="8" borderId="0" xfId="0" applyFill="1" applyBorder="1" applyAlignment="1" applyProtection="1">
      <alignment horizontal="right"/>
      <protection hidden="1"/>
    </xf>
    <xf numFmtId="0" fontId="10" fillId="8" borderId="35" xfId="0" applyFont="1" applyFill="1" applyBorder="1" applyAlignment="1" applyProtection="1">
      <alignment horizontal="right" vertical="center"/>
      <protection hidden="1"/>
    </xf>
    <xf numFmtId="0" fontId="10" fillId="8" borderId="18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0" fontId="0" fillId="8" borderId="4" xfId="0" applyFill="1" applyBorder="1" applyAlignment="1" applyProtection="1">
      <alignment horizontal="right"/>
      <protection hidden="1"/>
    </xf>
    <xf numFmtId="0" fontId="10" fillId="8" borderId="45" xfId="0" applyFont="1" applyFill="1" applyBorder="1" applyAlignment="1" applyProtection="1">
      <alignment horizontal="right" vertical="center" wrapText="1"/>
      <protection hidden="1"/>
    </xf>
    <xf numFmtId="0" fontId="10" fillId="8" borderId="28" xfId="0" applyFont="1" applyFill="1" applyBorder="1" applyAlignment="1" applyProtection="1">
      <alignment horizontal="center" vertical="center" wrapText="1"/>
      <protection hidden="1"/>
    </xf>
    <xf numFmtId="0" fontId="7" fillId="9" borderId="17" xfId="0" applyFont="1" applyFill="1" applyBorder="1" applyAlignment="1" applyProtection="1">
      <alignment horizontal="center" vertical="center"/>
      <protection locked="0"/>
    </xf>
    <xf numFmtId="0" fontId="3" fillId="9" borderId="17" xfId="0" applyFont="1" applyFill="1" applyBorder="1" applyAlignment="1" applyProtection="1">
      <alignment horizontal="center" vertical="center" wrapText="1"/>
      <protection locked="0"/>
    </xf>
    <xf numFmtId="165" fontId="3" fillId="9" borderId="17" xfId="0" applyNumberFormat="1" applyFont="1" applyFill="1" applyBorder="1" applyAlignment="1" applyProtection="1">
      <alignment horizontal="center" vertical="center" wrapText="1"/>
      <protection locked="0"/>
    </xf>
    <xf numFmtId="10" fontId="2" fillId="6" borderId="27" xfId="0" applyNumberFormat="1" applyFont="1" applyFill="1" applyBorder="1" applyAlignment="1" applyProtection="1">
      <alignment wrapText="1"/>
      <protection locked="0"/>
    </xf>
    <xf numFmtId="10" fontId="3" fillId="9" borderId="17" xfId="0" applyNumberFormat="1" applyFont="1" applyFill="1" applyBorder="1" applyAlignment="1" applyProtection="1">
      <alignment horizontal="center" vertical="center" wrapText="1"/>
      <protection locked="0"/>
    </xf>
    <xf numFmtId="10" fontId="2" fillId="6" borderId="17" xfId="0" applyNumberFormat="1" applyFont="1" applyFill="1" applyBorder="1" applyAlignment="1" applyProtection="1">
      <alignment wrapText="1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164" fontId="2" fillId="6" borderId="22" xfId="0" applyNumberFormat="1" applyFont="1" applyFill="1" applyBorder="1" applyAlignment="1" applyProtection="1">
      <alignment horizontal="right"/>
      <protection locked="0"/>
    </xf>
    <xf numFmtId="164" fontId="2" fillId="6" borderId="23" xfId="0" applyNumberFormat="1" applyFont="1" applyFill="1" applyBorder="1" applyAlignment="1" applyProtection="1">
      <alignment horizontal="right"/>
      <protection locked="0"/>
    </xf>
    <xf numFmtId="0" fontId="13" fillId="11" borderId="0" xfId="0" applyFont="1" applyFill="1" applyAlignment="1" applyProtection="1">
      <alignment horizontal="center" vertical="center" wrapText="1"/>
      <protection hidden="1"/>
    </xf>
    <xf numFmtId="0" fontId="10" fillId="8" borderId="29" xfId="0" applyFont="1" applyFill="1" applyBorder="1" applyAlignment="1" applyProtection="1">
      <alignment horizontal="center" vertical="center" wrapText="1"/>
      <protection hidden="1"/>
    </xf>
    <xf numFmtId="0" fontId="10" fillId="8" borderId="34" xfId="0" applyFont="1" applyFill="1" applyBorder="1" applyAlignment="1" applyProtection="1">
      <alignment horizontal="center" vertical="center" wrapText="1"/>
      <protection hidden="1"/>
    </xf>
    <xf numFmtId="0" fontId="10" fillId="8" borderId="37" xfId="0" applyFont="1" applyFill="1" applyBorder="1" applyAlignment="1" applyProtection="1">
      <alignment horizontal="center" vertical="center" wrapText="1"/>
      <protection hidden="1"/>
    </xf>
    <xf numFmtId="0" fontId="10" fillId="8" borderId="30" xfId="0" applyFont="1" applyFill="1" applyBorder="1" applyAlignment="1" applyProtection="1">
      <alignment horizontal="center" vertical="center" wrapText="1"/>
      <protection hidden="1"/>
    </xf>
    <xf numFmtId="0" fontId="10" fillId="8" borderId="26" xfId="0" applyFont="1" applyFill="1" applyBorder="1" applyAlignment="1" applyProtection="1">
      <alignment horizontal="center" vertical="center" wrapText="1"/>
      <protection hidden="1"/>
    </xf>
    <xf numFmtId="0" fontId="10" fillId="8" borderId="38" xfId="0" applyFont="1" applyFill="1" applyBorder="1" applyAlignment="1" applyProtection="1">
      <alignment horizontal="center" vertical="center" wrapText="1"/>
      <protection hidden="1"/>
    </xf>
    <xf numFmtId="164" fontId="9" fillId="6" borderId="41" xfId="0" applyNumberFormat="1" applyFont="1" applyFill="1" applyBorder="1" applyAlignment="1" applyProtection="1">
      <alignment horizontal="right"/>
      <protection locked="0"/>
    </xf>
    <xf numFmtId="164" fontId="9" fillId="6" borderId="42" xfId="0" applyNumberFormat="1" applyFont="1" applyFill="1" applyBorder="1" applyAlignment="1" applyProtection="1">
      <alignment horizontal="right"/>
      <protection locked="0"/>
    </xf>
    <xf numFmtId="164" fontId="4" fillId="5" borderId="22" xfId="0" applyNumberFormat="1" applyFont="1" applyFill="1" applyBorder="1" applyAlignment="1" applyProtection="1">
      <alignment horizontal="right"/>
      <protection hidden="1"/>
    </xf>
    <xf numFmtId="164" fontId="4" fillId="5" borderId="23" xfId="0" applyNumberFormat="1" applyFont="1" applyFill="1" applyBorder="1" applyAlignment="1" applyProtection="1">
      <alignment horizontal="right"/>
      <protection hidden="1"/>
    </xf>
    <xf numFmtId="164" fontId="3" fillId="2" borderId="6" xfId="0" applyNumberFormat="1" applyFont="1" applyFill="1" applyBorder="1" applyAlignment="1" applyProtection="1">
      <alignment horizontal="right" vertical="center"/>
      <protection hidden="1"/>
    </xf>
    <xf numFmtId="164" fontId="3" fillId="2" borderId="7" xfId="0" applyNumberFormat="1" applyFont="1" applyFill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right" vertical="center"/>
      <protection hidden="1"/>
    </xf>
    <xf numFmtId="164" fontId="2" fillId="0" borderId="2" xfId="0" applyNumberFormat="1" applyFont="1" applyBorder="1" applyAlignment="1" applyProtection="1">
      <alignment horizontal="right" vertical="center"/>
      <protection hidden="1"/>
    </xf>
    <xf numFmtId="164" fontId="2" fillId="7" borderId="12" xfId="0" applyNumberFormat="1" applyFont="1" applyFill="1" applyBorder="1" applyAlignment="1" applyProtection="1">
      <alignment horizontal="right" vertical="center"/>
      <protection hidden="1"/>
    </xf>
    <xf numFmtId="164" fontId="2" fillId="7" borderId="7" xfId="0" applyNumberFormat="1" applyFont="1" applyFill="1" applyBorder="1" applyAlignment="1" applyProtection="1">
      <alignment horizontal="right" vertical="center"/>
      <protection hidden="1"/>
    </xf>
    <xf numFmtId="164" fontId="3" fillId="10" borderId="4" xfId="0" applyNumberFormat="1" applyFont="1" applyFill="1" applyBorder="1" applyAlignment="1" applyProtection="1">
      <alignment horizontal="right" vertical="center"/>
      <protection hidden="1"/>
    </xf>
    <xf numFmtId="164" fontId="3" fillId="10" borderId="5" xfId="0" applyNumberFormat="1" applyFont="1" applyFill="1" applyBorder="1" applyAlignment="1" applyProtection="1">
      <alignment horizontal="right" vertical="center"/>
      <protection hidden="1"/>
    </xf>
    <xf numFmtId="164" fontId="3" fillId="5" borderId="14" xfId="0" applyNumberFormat="1" applyFont="1" applyFill="1" applyBorder="1" applyAlignment="1" applyProtection="1">
      <alignment horizontal="right" vertical="center"/>
      <protection hidden="1"/>
    </xf>
    <xf numFmtId="164" fontId="3" fillId="5" borderId="15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164" fontId="5" fillId="0" borderId="20" xfId="0" applyNumberFormat="1" applyFont="1" applyFill="1" applyBorder="1" applyAlignment="1" applyProtection="1">
      <alignment horizontal="right"/>
      <protection hidden="1"/>
    </xf>
    <xf numFmtId="164" fontId="5" fillId="0" borderId="21" xfId="0" applyNumberFormat="1" applyFont="1" applyFill="1" applyBorder="1" applyAlignment="1" applyProtection="1">
      <alignment horizontal="right"/>
      <protection hidden="1"/>
    </xf>
    <xf numFmtId="164" fontId="2" fillId="0" borderId="20" xfId="0" applyNumberFormat="1" applyFont="1" applyBorder="1" applyAlignment="1" applyProtection="1">
      <alignment horizontal="right"/>
      <protection hidden="1"/>
    </xf>
    <xf numFmtId="164" fontId="2" fillId="0" borderId="21" xfId="0" applyNumberFormat="1" applyFont="1" applyBorder="1" applyAlignment="1" applyProtection="1">
      <alignment horizontal="right"/>
      <protection hidden="1"/>
    </xf>
    <xf numFmtId="164" fontId="3" fillId="2" borderId="1" xfId="0" applyNumberFormat="1" applyFont="1" applyFill="1" applyBorder="1" applyAlignment="1" applyProtection="1">
      <alignment horizontal="right"/>
      <protection hidden="1"/>
    </xf>
    <xf numFmtId="164" fontId="3" fillId="2" borderId="2" xfId="0" applyNumberFormat="1" applyFont="1" applyFill="1" applyBorder="1" applyAlignment="1" applyProtection="1">
      <alignment horizontal="right"/>
      <protection hidden="1"/>
    </xf>
    <xf numFmtId="164" fontId="3" fillId="2" borderId="4" xfId="0" applyNumberFormat="1" applyFont="1" applyFill="1" applyBorder="1" applyAlignment="1" applyProtection="1">
      <alignment horizontal="right" vertical="center"/>
      <protection hidden="1"/>
    </xf>
    <xf numFmtId="164" fontId="3" fillId="2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164" fontId="2" fillId="7" borderId="24" xfId="0" applyNumberFormat="1" applyFont="1" applyFill="1" applyBorder="1" applyAlignment="1" applyProtection="1">
      <alignment horizontal="center" vertical="center"/>
      <protection hidden="1"/>
    </xf>
    <xf numFmtId="164" fontId="2" fillId="7" borderId="25" xfId="0" applyNumberFormat="1" applyFont="1" applyFill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right" vertical="center"/>
      <protection hidden="1"/>
    </xf>
    <xf numFmtId="164" fontId="2" fillId="6" borderId="20" xfId="0" applyNumberFormat="1" applyFont="1" applyFill="1" applyBorder="1" applyAlignment="1" applyProtection="1">
      <alignment horizontal="right"/>
      <protection locked="0"/>
    </xf>
    <xf numFmtId="164" fontId="2" fillId="6" borderId="21" xfId="0" applyNumberFormat="1" applyFont="1" applyFill="1" applyBorder="1" applyAlignment="1" applyProtection="1">
      <alignment horizontal="right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 hidden="1"/>
    </xf>
    <xf numFmtId="0" fontId="10" fillId="8" borderId="10" xfId="0" applyFont="1" applyFill="1" applyBorder="1" applyAlignment="1" applyProtection="1">
      <alignment horizontal="center" vertical="center" wrapText="1"/>
      <protection hidden="1"/>
    </xf>
    <xf numFmtId="0" fontId="10" fillId="8" borderId="11" xfId="0" applyFont="1" applyFill="1" applyBorder="1" applyAlignment="1" applyProtection="1">
      <alignment horizontal="center" vertical="center" wrapText="1"/>
      <protection hidden="1"/>
    </xf>
    <xf numFmtId="0" fontId="10" fillId="8" borderId="24" xfId="0" applyFont="1" applyFill="1" applyBorder="1" applyAlignment="1" applyProtection="1">
      <alignment horizontal="center" vertical="center" wrapText="1"/>
      <protection hidden="1"/>
    </xf>
    <xf numFmtId="0" fontId="10" fillId="8" borderId="25" xfId="0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0" fontId="4" fillId="11" borderId="43" xfId="0" applyFont="1" applyFill="1" applyBorder="1" applyAlignment="1" applyProtection="1">
      <alignment horizontal="center" vertical="center"/>
      <protection hidden="1"/>
    </xf>
    <xf numFmtId="0" fontId="4" fillId="11" borderId="6" xfId="0" applyFont="1" applyFill="1" applyBorder="1" applyAlignment="1" applyProtection="1">
      <alignment horizontal="center" vertical="center"/>
      <protection hidden="1"/>
    </xf>
    <xf numFmtId="0" fontId="4" fillId="11" borderId="7" xfId="0" applyFont="1" applyFill="1" applyBorder="1" applyAlignment="1" applyProtection="1">
      <alignment horizontal="center" vertical="center"/>
      <protection hidden="1"/>
    </xf>
    <xf numFmtId="164" fontId="3" fillId="2" borderId="6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164" fontId="1" fillId="3" borderId="1" xfId="0" applyNumberFormat="1" applyFont="1" applyFill="1" applyBorder="1" applyAlignment="1" applyProtection="1">
      <alignment horizontal="right"/>
      <protection hidden="1"/>
    </xf>
    <xf numFmtId="164" fontId="1" fillId="3" borderId="2" xfId="0" applyNumberFormat="1" applyFont="1" applyFill="1" applyBorder="1" applyAlignment="1" applyProtection="1">
      <alignment horizontal="right"/>
      <protection hidden="1"/>
    </xf>
    <xf numFmtId="164" fontId="8" fillId="6" borderId="41" xfId="0" applyNumberFormat="1" applyFont="1" applyFill="1" applyBorder="1" applyAlignment="1" applyProtection="1">
      <alignment horizontal="right"/>
      <protection locked="0"/>
    </xf>
    <xf numFmtId="164" fontId="8" fillId="6" borderId="42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84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11</xdr:row>
      <xdr:rowOff>74839</xdr:rowOff>
    </xdr:from>
    <xdr:to>
      <xdr:col>9</xdr:col>
      <xdr:colOff>1014031</xdr:colOff>
      <xdr:row>13</xdr:row>
      <xdr:rowOff>585300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81E1E03-30F3-434F-858D-538931F35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78786" y="278946"/>
          <a:ext cx="2143424" cy="1381318"/>
        </a:xfrm>
        <a:prstGeom prst="rect">
          <a:avLst/>
        </a:prstGeom>
      </xdr:spPr>
    </xdr:pic>
    <xdr:clientData/>
  </xdr:twoCellAnchor>
  <xdr:twoCellAnchor editAs="oneCell">
    <xdr:from>
      <xdr:col>5</xdr:col>
      <xdr:colOff>246289</xdr:colOff>
      <xdr:row>0</xdr:row>
      <xdr:rowOff>54429</xdr:rowOff>
    </xdr:from>
    <xdr:to>
      <xdr:col>9</xdr:col>
      <xdr:colOff>657223</xdr:colOff>
      <xdr:row>6</xdr:row>
      <xdr:rowOff>88548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DDD1011-7554-4CE7-B59D-D24481D28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54429"/>
          <a:ext cx="4112077" cy="1177119"/>
        </a:xfrm>
        <a:prstGeom prst="rect">
          <a:avLst/>
        </a:prstGeom>
      </xdr:spPr>
    </xdr:pic>
    <xdr:clientData/>
  </xdr:twoCellAnchor>
  <xdr:twoCellAnchor editAs="oneCell">
    <xdr:from>
      <xdr:col>12</xdr:col>
      <xdr:colOff>81642</xdr:colOff>
      <xdr:row>0</xdr:row>
      <xdr:rowOff>0</xdr:rowOff>
    </xdr:from>
    <xdr:to>
      <xdr:col>17</xdr:col>
      <xdr:colOff>508565</xdr:colOff>
      <xdr:row>12</xdr:row>
      <xdr:rowOff>387803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35BEB51-9131-4E70-A54A-E99F41AAD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85" y="0"/>
          <a:ext cx="3488530" cy="3286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187778</xdr:colOff>
      <xdr:row>7</xdr:row>
      <xdr:rowOff>198664</xdr:rowOff>
    </xdr:from>
    <xdr:to>
      <xdr:col>11</xdr:col>
      <xdr:colOff>1048048</xdr:colOff>
      <xdr:row>11</xdr:row>
      <xdr:rowOff>110410</xdr:rowOff>
    </xdr:to>
    <xdr:pic>
      <xdr:nvPicPr>
        <xdr:cNvPr id="6" name="Obraz 2">
          <a:extLst>
            <a:ext uri="{FF2B5EF4-FFF2-40B4-BE49-F238E27FC236}">
              <a16:creationId xmlns:a16="http://schemas.microsoft.com/office/drawing/2014/main" id="{A53837B9-16C4-4F94-BE32-9B246A299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8064" y="1548493"/>
          <a:ext cx="2184245" cy="1435746"/>
        </a:xfrm>
        <a:prstGeom prst="rect">
          <a:avLst/>
        </a:prstGeom>
      </xdr:spPr>
    </xdr:pic>
    <xdr:clientData/>
  </xdr:twoCellAnchor>
  <xdr:twoCellAnchor editAs="oneCell">
    <xdr:from>
      <xdr:col>13</xdr:col>
      <xdr:colOff>394607</xdr:colOff>
      <xdr:row>0</xdr:row>
      <xdr:rowOff>0</xdr:rowOff>
    </xdr:from>
    <xdr:to>
      <xdr:col>17</xdr:col>
      <xdr:colOff>875958</xdr:colOff>
      <xdr:row>12</xdr:row>
      <xdr:rowOff>183695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FBE2060-DB52-4E00-ABB6-474D5768E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9714" y="0"/>
          <a:ext cx="3488530" cy="3286124"/>
        </a:xfrm>
        <a:prstGeom prst="rect">
          <a:avLst/>
        </a:prstGeom>
      </xdr:spPr>
    </xdr:pic>
    <xdr:clientData/>
  </xdr:twoCellAnchor>
  <xdr:twoCellAnchor editAs="oneCell">
    <xdr:from>
      <xdr:col>6</xdr:col>
      <xdr:colOff>2639785</xdr:colOff>
      <xdr:row>0</xdr:row>
      <xdr:rowOff>81643</xdr:rowOff>
    </xdr:from>
    <xdr:to>
      <xdr:col>11</xdr:col>
      <xdr:colOff>1254577</xdr:colOff>
      <xdr:row>6</xdr:row>
      <xdr:rowOff>115762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B01773F-E560-4B5C-E682-E158EAF30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9" y="81643"/>
          <a:ext cx="4098471" cy="1177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2896-857C-4A2D-9454-341216FFFB6A}">
  <dimension ref="A1:V58"/>
  <sheetViews>
    <sheetView showGridLines="0" tabSelected="1" zoomScale="70" zoomScaleNormal="70" workbookViewId="0">
      <selection sqref="A1:V1"/>
    </sheetView>
  </sheetViews>
  <sheetFormatPr defaultColWidth="9.109375" defaultRowHeight="14.4" x14ac:dyDescent="0.3"/>
  <cols>
    <col min="1" max="1" width="9.109375" style="2"/>
    <col min="2" max="2" width="60.33203125" style="2" customWidth="1"/>
    <col min="3" max="3" width="17.44140625" style="2" customWidth="1"/>
    <col min="4" max="4" width="13.6640625" style="2" customWidth="1"/>
    <col min="5" max="5" width="9.109375" style="2"/>
    <col min="6" max="6" width="17.109375" style="2" customWidth="1"/>
    <col min="7" max="7" width="20" style="2" customWidth="1"/>
    <col min="8" max="9" width="9.109375" style="2"/>
    <col min="10" max="10" width="15.6640625" style="2" customWidth="1"/>
    <col min="11" max="11" width="19.6640625" style="2" customWidth="1"/>
    <col min="12" max="12" width="20.5546875" style="2" customWidth="1"/>
    <col min="13" max="16384" width="9.109375" style="2"/>
  </cols>
  <sheetData>
    <row r="1" spans="1:22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x14ac:dyDescent="0.3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x14ac:dyDescent="0.3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2" x14ac:dyDescent="0.3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5.6" x14ac:dyDescent="0.3">
      <c r="B9" s="34"/>
      <c r="C9" s="34"/>
    </row>
    <row r="10" spans="1:22" ht="42" customHeight="1" x14ac:dyDescent="0.3">
      <c r="B10" s="88" t="s">
        <v>64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22" ht="16.2" thickBot="1" x14ac:dyDescent="0.35">
      <c r="B11" s="34"/>
      <c r="C11" s="34"/>
    </row>
    <row r="12" spans="1:22" ht="33.75" customHeight="1" thickTop="1" x14ac:dyDescent="0.3">
      <c r="B12" s="45" t="s">
        <v>29</v>
      </c>
      <c r="C12" s="80" t="s">
        <v>30</v>
      </c>
      <c r="F12" s="89" t="s">
        <v>54</v>
      </c>
      <c r="G12" s="92" t="s">
        <v>55</v>
      </c>
      <c r="H12" s="35"/>
      <c r="I12" s="36"/>
      <c r="J12" s="35"/>
      <c r="K12" s="37" t="s">
        <v>56</v>
      </c>
      <c r="L12" s="38" t="s">
        <v>57</v>
      </c>
    </row>
    <row r="13" spans="1:22" ht="33.75" customHeight="1" x14ac:dyDescent="0.3">
      <c r="B13" s="45" t="s">
        <v>37</v>
      </c>
      <c r="C13" s="80" t="s">
        <v>30</v>
      </c>
      <c r="F13" s="90"/>
      <c r="G13" s="93"/>
      <c r="H13" s="39"/>
      <c r="I13" s="40"/>
      <c r="J13" s="39"/>
      <c r="K13" s="41" t="s">
        <v>58</v>
      </c>
      <c r="L13" s="42" t="s">
        <v>59</v>
      </c>
    </row>
    <row r="14" spans="1:22" ht="55.5" customHeight="1" thickBot="1" x14ac:dyDescent="0.35">
      <c r="B14" s="45" t="s">
        <v>38</v>
      </c>
      <c r="C14" s="80" t="s">
        <v>35</v>
      </c>
      <c r="F14" s="91"/>
      <c r="G14" s="94"/>
      <c r="H14" s="39"/>
      <c r="I14" s="40"/>
      <c r="J14" s="39"/>
      <c r="K14" s="43" t="s">
        <v>60</v>
      </c>
      <c r="L14" s="44" t="s">
        <v>61</v>
      </c>
    </row>
    <row r="15" spans="1:22" ht="16.2" hidden="1" thickTop="1" x14ac:dyDescent="0.3">
      <c r="B15" s="45" t="s">
        <v>40</v>
      </c>
      <c r="C15" s="80" t="s">
        <v>35</v>
      </c>
    </row>
    <row r="16" spans="1:22" ht="31.8" thickTop="1" x14ac:dyDescent="0.3">
      <c r="B16" s="45" t="s">
        <v>48</v>
      </c>
      <c r="C16" s="80" t="s">
        <v>30</v>
      </c>
    </row>
    <row r="17" spans="2:4" ht="15.6" x14ac:dyDescent="0.3">
      <c r="B17" s="33" t="s">
        <v>66</v>
      </c>
      <c r="C17" s="83">
        <v>0</v>
      </c>
    </row>
    <row r="18" spans="2:4" ht="31.2" x14ac:dyDescent="0.3">
      <c r="B18" s="33" t="s">
        <v>49</v>
      </c>
      <c r="C18" s="81">
        <v>0</v>
      </c>
    </row>
    <row r="19" spans="2:4" ht="15" thickBot="1" x14ac:dyDescent="0.35"/>
    <row r="20" spans="2:4" ht="17.399999999999999" x14ac:dyDescent="0.35">
      <c r="B20" s="30" t="s">
        <v>0</v>
      </c>
      <c r="C20" s="95">
        <v>0</v>
      </c>
      <c r="D20" s="96"/>
    </row>
    <row r="21" spans="2:4" ht="15.6" x14ac:dyDescent="0.3">
      <c r="B21" s="31" t="s">
        <v>1</v>
      </c>
      <c r="C21" s="125">
        <v>0</v>
      </c>
      <c r="D21" s="126"/>
    </row>
    <row r="22" spans="2:4" ht="15.6" x14ac:dyDescent="0.3">
      <c r="B22" s="31" t="s">
        <v>2</v>
      </c>
      <c r="C22" s="125">
        <v>0</v>
      </c>
      <c r="D22" s="126"/>
    </row>
    <row r="23" spans="2:4" ht="15.6" x14ac:dyDescent="0.3">
      <c r="B23" s="31" t="s">
        <v>32</v>
      </c>
      <c r="C23" s="125">
        <v>0</v>
      </c>
      <c r="D23" s="126"/>
    </row>
    <row r="24" spans="2:4" ht="15.6" x14ac:dyDescent="0.3">
      <c r="B24" s="31" t="s">
        <v>33</v>
      </c>
      <c r="C24" s="125">
        <v>0</v>
      </c>
      <c r="D24" s="126"/>
    </row>
    <row r="25" spans="2:4" ht="16.2" thickBot="1" x14ac:dyDescent="0.35">
      <c r="B25" s="32" t="s">
        <v>21</v>
      </c>
      <c r="C25" s="86">
        <v>0</v>
      </c>
      <c r="D25" s="87"/>
    </row>
    <row r="26" spans="2:4" ht="16.2" thickBot="1" x14ac:dyDescent="0.35">
      <c r="B26" s="27" t="s">
        <v>3</v>
      </c>
      <c r="C26" s="116">
        <f>SUM(C20:D25)</f>
        <v>0</v>
      </c>
      <c r="D26" s="117"/>
    </row>
    <row r="27" spans="2:4" ht="15.6" x14ac:dyDescent="0.3">
      <c r="B27" s="28" t="s">
        <v>52</v>
      </c>
      <c r="C27" s="29">
        <f>IF(C14="TAK",2%,0)</f>
        <v>0</v>
      </c>
      <c r="D27" s="25">
        <f>($C$20+SUM($C$23))*$C27</f>
        <v>0</v>
      </c>
    </row>
    <row r="28" spans="2:4" ht="31.2" x14ac:dyDescent="0.3">
      <c r="B28" s="26" t="s">
        <v>50</v>
      </c>
      <c r="C28" s="29">
        <f>IF(C14="TAK",1.5%,0)</f>
        <v>0</v>
      </c>
      <c r="D28" s="25">
        <f>($C$20+SUM($C$23))*$C28</f>
        <v>0</v>
      </c>
    </row>
    <row r="29" spans="2:4" ht="31.8" thickBot="1" x14ac:dyDescent="0.35">
      <c r="B29" s="26" t="s">
        <v>51</v>
      </c>
      <c r="C29" s="84">
        <v>0</v>
      </c>
      <c r="D29" s="25">
        <f>($C$20+SUM($C$23:$D$24))*$C29</f>
        <v>0</v>
      </c>
    </row>
    <row r="30" spans="2:4" ht="31.8" thickBot="1" x14ac:dyDescent="0.35">
      <c r="B30" s="1" t="s">
        <v>12</v>
      </c>
      <c r="C30" s="118">
        <f>C26-C25-C21-C22</f>
        <v>0</v>
      </c>
      <c r="D30" s="119"/>
    </row>
    <row r="31" spans="2:4" ht="15.6" x14ac:dyDescent="0.3">
      <c r="B31" s="3" t="s">
        <v>45</v>
      </c>
      <c r="C31" s="4">
        <v>9.7600000000000006E-2</v>
      </c>
      <c r="D31" s="5">
        <f>ROUND($C$30*$C31,2)</f>
        <v>0</v>
      </c>
    </row>
    <row r="32" spans="2:4" ht="15.6" x14ac:dyDescent="0.3">
      <c r="B32" s="3" t="s">
        <v>46</v>
      </c>
      <c r="C32" s="4">
        <v>1.4999999999999999E-2</v>
      </c>
      <c r="D32" s="5">
        <f>ROUND($C$30*$C32,2)</f>
        <v>0</v>
      </c>
    </row>
    <row r="33" spans="2:7" ht="16.2" thickBot="1" x14ac:dyDescent="0.35">
      <c r="B33" s="3" t="s">
        <v>47</v>
      </c>
      <c r="C33" s="4">
        <v>2.4500000000000001E-2</v>
      </c>
      <c r="D33" s="5">
        <f>ROUND($C$30*$C33,2)</f>
        <v>0</v>
      </c>
    </row>
    <row r="34" spans="2:7" ht="16.2" thickBot="1" x14ac:dyDescent="0.35">
      <c r="B34" s="6" t="s">
        <v>6</v>
      </c>
      <c r="C34" s="99">
        <f>SUM(D31:D33)</f>
        <v>0</v>
      </c>
      <c r="D34" s="100"/>
    </row>
    <row r="35" spans="2:7" ht="31.8" thickBot="1" x14ac:dyDescent="0.35">
      <c r="B35" s="1" t="s">
        <v>13</v>
      </c>
      <c r="C35" s="99">
        <f>SUM(C20,C21,C23,C24)-C34</f>
        <v>0</v>
      </c>
      <c r="D35" s="100"/>
    </row>
    <row r="36" spans="2:7" ht="16.2" thickBot="1" x14ac:dyDescent="0.35">
      <c r="B36" s="1" t="s">
        <v>7</v>
      </c>
      <c r="C36" s="7">
        <v>0.09</v>
      </c>
      <c r="D36" s="8">
        <f>ROUND(C35*C36,2)</f>
        <v>0</v>
      </c>
    </row>
    <row r="37" spans="2:7" x14ac:dyDescent="0.3">
      <c r="B37" s="120" t="s">
        <v>14</v>
      </c>
      <c r="C37" s="122">
        <f>IF(C16="TAK",300,250)</f>
        <v>300</v>
      </c>
      <c r="D37" s="102">
        <f>IF(C22=C26,0,C37)</f>
        <v>0</v>
      </c>
    </row>
    <row r="38" spans="2:7" s="9" customFormat="1" ht="15" thickBot="1" x14ac:dyDescent="0.35">
      <c r="B38" s="121"/>
      <c r="C38" s="123"/>
      <c r="D38" s="124"/>
    </row>
    <row r="39" spans="2:7" ht="47.4" thickBot="1" x14ac:dyDescent="0.35">
      <c r="B39" s="10" t="s">
        <v>15</v>
      </c>
      <c r="C39" s="99">
        <f>ROUND(C26-D37-C34,)</f>
        <v>0</v>
      </c>
      <c r="D39" s="100"/>
    </row>
    <row r="40" spans="2:7" ht="31.2" x14ac:dyDescent="0.3">
      <c r="B40" s="11" t="s">
        <v>16</v>
      </c>
      <c r="C40" s="101">
        <f>IF(C13="TAK",300,0)</f>
        <v>300</v>
      </c>
      <c r="D40" s="102"/>
    </row>
    <row r="41" spans="2:7" ht="31.8" thickBot="1" x14ac:dyDescent="0.35">
      <c r="B41" s="12" t="s">
        <v>17</v>
      </c>
      <c r="C41" s="13">
        <v>0.12</v>
      </c>
      <c r="D41" s="14">
        <f>IF(C12="NIE",0,(IF(ROUND(C39*C41-C40,)&gt;0,ROUND(C39*C41-C40,),0)))</f>
        <v>0</v>
      </c>
      <c r="G41" s="15"/>
    </row>
    <row r="42" spans="2:7" ht="27" customHeight="1" thickBot="1" x14ac:dyDescent="0.35">
      <c r="B42" s="12" t="s">
        <v>22</v>
      </c>
      <c r="C42" s="103">
        <f>C18</f>
        <v>0</v>
      </c>
      <c r="D42" s="104"/>
      <c r="G42" s="15"/>
    </row>
    <row r="43" spans="2:7" ht="47.4" thickBot="1" x14ac:dyDescent="0.35">
      <c r="B43" s="16" t="s">
        <v>18</v>
      </c>
      <c r="C43" s="105">
        <f>IF(C15="TAK",C20-D27-C34-D36-D41-C42+C21+C22,C20-D27-C34-D36-D41-C42+C21+C22)</f>
        <v>0</v>
      </c>
      <c r="D43" s="106"/>
    </row>
    <row r="44" spans="2:7" ht="15" thickBot="1" x14ac:dyDescent="0.35">
      <c r="D44" s="17"/>
    </row>
    <row r="45" spans="2:7" ht="31.2" x14ac:dyDescent="0.3">
      <c r="B45" s="18" t="s">
        <v>12</v>
      </c>
      <c r="C45" s="107">
        <f>C30</f>
        <v>0</v>
      </c>
      <c r="D45" s="108"/>
    </row>
    <row r="46" spans="2:7" ht="15.6" x14ac:dyDescent="0.3">
      <c r="B46" s="19" t="s">
        <v>8</v>
      </c>
      <c r="C46" s="20">
        <v>9.7600000000000006E-2</v>
      </c>
      <c r="D46" s="21">
        <f>ROUND($C$30*$C46,2)</f>
        <v>0</v>
      </c>
    </row>
    <row r="47" spans="2:7" ht="15.6" x14ac:dyDescent="0.3">
      <c r="B47" s="19" t="s">
        <v>9</v>
      </c>
      <c r="C47" s="20">
        <v>6.5000000000000002E-2</v>
      </c>
      <c r="D47" s="21">
        <f>ROUND($C$30*$C47,2)</f>
        <v>0</v>
      </c>
    </row>
    <row r="48" spans="2:7" ht="15.6" x14ac:dyDescent="0.3">
      <c r="B48" s="22" t="s">
        <v>23</v>
      </c>
      <c r="C48" s="20">
        <f>C17</f>
        <v>0</v>
      </c>
      <c r="D48" s="21">
        <f>ROUND($C$30*$C48,2)</f>
        <v>0</v>
      </c>
    </row>
    <row r="49" spans="1:22" ht="15.6" x14ac:dyDescent="0.3">
      <c r="B49" s="19" t="s">
        <v>24</v>
      </c>
      <c r="C49" s="20">
        <v>1E-3</v>
      </c>
      <c r="D49" s="21">
        <f>ROUND($C$30*$C49,2)</f>
        <v>0</v>
      </c>
    </row>
    <row r="50" spans="1:22" ht="15.6" x14ac:dyDescent="0.3">
      <c r="B50" s="22" t="s">
        <v>25</v>
      </c>
      <c r="C50" s="20">
        <v>2.4500000000000001E-2</v>
      </c>
      <c r="D50" s="21">
        <f>ROUND($C$30*$C50,2)</f>
        <v>0</v>
      </c>
    </row>
    <row r="51" spans="1:22" ht="17.399999999999999" x14ac:dyDescent="0.35">
      <c r="B51" s="23" t="s">
        <v>26</v>
      </c>
      <c r="C51" s="112">
        <f>SUM(D46:D50)</f>
        <v>0</v>
      </c>
      <c r="D51" s="113"/>
    </row>
    <row r="52" spans="1:22" ht="15.6" x14ac:dyDescent="0.3">
      <c r="B52" s="22" t="s">
        <v>27</v>
      </c>
      <c r="C52" s="114">
        <f>C51+C34</f>
        <v>0</v>
      </c>
      <c r="D52" s="115"/>
    </row>
    <row r="53" spans="1:22" ht="18.600000000000001" thickBot="1" x14ac:dyDescent="0.4">
      <c r="B53" s="24" t="s">
        <v>28</v>
      </c>
      <c r="C53" s="97">
        <f>C51+C20</f>
        <v>0</v>
      </c>
      <c r="D53" s="98"/>
    </row>
    <row r="56" spans="1:22" x14ac:dyDescent="0.3">
      <c r="A56" s="85" t="s">
        <v>63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22" x14ac:dyDescent="0.3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:22" x14ac:dyDescent="0.3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</sheetData>
  <sheetProtection algorithmName="SHA-512" hashValue="0L7HkGxYjD4xzegwVKC+fe/9vGbSbO9W61LkR2CehX/WPx2EhypUuHdGiZ+2wIzSBuRkDuFpnafQqVMi2X1Hgg==" saltValue="Kb1+Sjo12UeuldDPgfPdcg==" spinCount="100000" sheet="1" objects="1" scenarios="1"/>
  <mergeCells count="28">
    <mergeCell ref="A1:V1"/>
    <mergeCell ref="A2:V6"/>
    <mergeCell ref="A7:V8"/>
    <mergeCell ref="C51:D51"/>
    <mergeCell ref="C52:D52"/>
    <mergeCell ref="C26:D26"/>
    <mergeCell ref="C30:D30"/>
    <mergeCell ref="C34:D34"/>
    <mergeCell ref="C35:D35"/>
    <mergeCell ref="B37:B38"/>
    <mergeCell ref="C37:C38"/>
    <mergeCell ref="D37:D38"/>
    <mergeCell ref="C21:D21"/>
    <mergeCell ref="C22:D22"/>
    <mergeCell ref="C23:D23"/>
    <mergeCell ref="C24:D24"/>
    <mergeCell ref="A56:V58"/>
    <mergeCell ref="C25:D25"/>
    <mergeCell ref="B10:L10"/>
    <mergeCell ref="F12:F14"/>
    <mergeCell ref="G12:G14"/>
    <mergeCell ref="C20:D20"/>
    <mergeCell ref="C53:D53"/>
    <mergeCell ref="C39:D39"/>
    <mergeCell ref="C40:D40"/>
    <mergeCell ref="C42:D42"/>
    <mergeCell ref="C43:D43"/>
    <mergeCell ref="C45:D45"/>
  </mergeCells>
  <dataValidations count="1">
    <dataValidation type="list" allowBlank="1" showInputMessage="1" showErrorMessage="1" sqref="C12:C16" xr:uid="{1B71A50B-3FA8-4B34-B5F3-EB3E7E1B62A3}">
      <formula1>"TAK,NIE"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4A34-7611-4A89-BE52-9440B823026A}">
  <dimension ref="A1:V57"/>
  <sheetViews>
    <sheetView showGridLines="0" zoomScale="70" zoomScaleNormal="70" workbookViewId="0">
      <selection sqref="A1:V1"/>
    </sheetView>
  </sheetViews>
  <sheetFormatPr defaultColWidth="9.109375" defaultRowHeight="14.4" x14ac:dyDescent="0.3"/>
  <cols>
    <col min="1" max="1" width="9.109375" style="2"/>
    <col min="2" max="2" width="50" style="2" customWidth="1"/>
    <col min="3" max="3" width="12.109375" style="2" customWidth="1"/>
    <col min="4" max="4" width="13.6640625" style="2" customWidth="1"/>
    <col min="5" max="6" width="2.6640625" style="2" customWidth="1"/>
    <col min="7" max="7" width="45.109375" style="2" customWidth="1"/>
    <col min="8" max="8" width="17.33203125" style="2" customWidth="1"/>
    <col min="9" max="9" width="14.44140625" style="2" bestFit="1" customWidth="1"/>
    <col min="10" max="11" width="2.6640625" style="2" customWidth="1"/>
    <col min="12" max="12" width="44.88671875" style="2" customWidth="1"/>
    <col min="13" max="13" width="19.88671875" style="2" customWidth="1"/>
    <col min="14" max="14" width="13.6640625" style="2" bestFit="1" customWidth="1"/>
    <col min="15" max="15" width="9.109375" style="2"/>
    <col min="16" max="16" width="21.44140625" style="46" bestFit="1" customWidth="1"/>
    <col min="17" max="17" width="0.88671875" style="2" customWidth="1"/>
    <col min="18" max="18" width="21.44140625" style="46" bestFit="1" customWidth="1"/>
    <col min="19" max="19" width="0.88671875" style="2" customWidth="1"/>
    <col min="20" max="20" width="16.88671875" style="46" bestFit="1" customWidth="1"/>
    <col min="21" max="16384" width="9.109375" style="2"/>
  </cols>
  <sheetData>
    <row r="1" spans="1:22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22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x14ac:dyDescent="0.3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8.75" customHeight="1" x14ac:dyDescent="0.3">
      <c r="A7" s="111" t="s">
        <v>62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</row>
    <row r="8" spans="1:22" ht="17.25" customHeight="1" thickBot="1" x14ac:dyDescent="0.3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39.6" x14ac:dyDescent="0.3">
      <c r="B9" s="66" t="s">
        <v>29</v>
      </c>
      <c r="C9" s="79" t="s">
        <v>30</v>
      </c>
      <c r="G9" s="127" t="s">
        <v>54</v>
      </c>
      <c r="H9" s="130" t="s">
        <v>55</v>
      </c>
      <c r="I9" s="67"/>
      <c r="J9" s="68"/>
      <c r="K9" s="67"/>
      <c r="L9" s="69" t="s">
        <v>56</v>
      </c>
      <c r="M9" s="70" t="s">
        <v>57</v>
      </c>
    </row>
    <row r="10" spans="1:22" ht="26.4" x14ac:dyDescent="0.3">
      <c r="B10" s="66" t="s">
        <v>36</v>
      </c>
      <c r="C10" s="79" t="s">
        <v>35</v>
      </c>
      <c r="G10" s="128"/>
      <c r="H10" s="93"/>
      <c r="I10" s="71"/>
      <c r="J10" s="72"/>
      <c r="K10" s="71"/>
      <c r="L10" s="73" t="s">
        <v>58</v>
      </c>
      <c r="M10" s="74" t="s">
        <v>59</v>
      </c>
    </row>
    <row r="11" spans="1:22" ht="40.200000000000003" thickBot="1" x14ac:dyDescent="0.35">
      <c r="B11" s="66" t="s">
        <v>37</v>
      </c>
      <c r="C11" s="79" t="s">
        <v>30</v>
      </c>
      <c r="G11" s="129"/>
      <c r="H11" s="131"/>
      <c r="I11" s="75"/>
      <c r="J11" s="76"/>
      <c r="K11" s="75"/>
      <c r="L11" s="77" t="s">
        <v>60</v>
      </c>
      <c r="M11" s="78" t="s">
        <v>61</v>
      </c>
    </row>
    <row r="12" spans="1:22" x14ac:dyDescent="0.3">
      <c r="B12" s="66" t="s">
        <v>38</v>
      </c>
      <c r="C12" s="79" t="s">
        <v>35</v>
      </c>
    </row>
    <row r="13" spans="1:22" x14ac:dyDescent="0.3">
      <c r="B13" s="66" t="s">
        <v>40</v>
      </c>
      <c r="C13" s="79" t="s">
        <v>35</v>
      </c>
    </row>
    <row r="14" spans="1:22" ht="28.8" x14ac:dyDescent="0.3">
      <c r="B14" s="65" t="s">
        <v>48</v>
      </c>
      <c r="C14" s="80" t="s">
        <v>35</v>
      </c>
    </row>
    <row r="15" spans="1:22" ht="15.6" x14ac:dyDescent="0.3">
      <c r="B15" s="33" t="s">
        <v>66</v>
      </c>
      <c r="C15" s="83">
        <v>0</v>
      </c>
    </row>
    <row r="16" spans="1:22" ht="31.2" x14ac:dyDescent="0.3">
      <c r="B16" s="64" t="s">
        <v>49</v>
      </c>
      <c r="C16" s="81">
        <v>0</v>
      </c>
    </row>
    <row r="17" spans="2:14" ht="16.2" thickBot="1" x14ac:dyDescent="0.35">
      <c r="B17" s="61"/>
      <c r="C17" s="62"/>
    </row>
    <row r="18" spans="2:14" ht="18.600000000000001" thickBot="1" x14ac:dyDescent="0.35">
      <c r="B18" s="133" t="s">
        <v>39</v>
      </c>
      <c r="C18" s="134"/>
      <c r="D18" s="135"/>
      <c r="E18" s="63"/>
      <c r="F18" s="63"/>
      <c r="G18" s="133" t="s">
        <v>19</v>
      </c>
      <c r="H18" s="134"/>
      <c r="I18" s="135"/>
      <c r="J18" s="63"/>
      <c r="K18" s="63"/>
      <c r="L18" s="133" t="s">
        <v>41</v>
      </c>
      <c r="M18" s="134"/>
      <c r="N18" s="135"/>
    </row>
    <row r="19" spans="2:14" ht="15" thickBot="1" x14ac:dyDescent="0.35"/>
    <row r="20" spans="2:14" ht="15.6" x14ac:dyDescent="0.3">
      <c r="B20" s="60" t="s">
        <v>0</v>
      </c>
      <c r="C20" s="140">
        <f>H20</f>
        <v>0</v>
      </c>
      <c r="D20" s="141"/>
      <c r="G20" s="60" t="s">
        <v>0</v>
      </c>
      <c r="H20" s="142">
        <v>0</v>
      </c>
      <c r="I20" s="143"/>
      <c r="L20" s="60" t="s">
        <v>0</v>
      </c>
      <c r="M20" s="140">
        <f t="shared" ref="M20:M25" si="0">H20</f>
        <v>0</v>
      </c>
      <c r="N20" s="141"/>
    </row>
    <row r="21" spans="2:14" ht="15.6" x14ac:dyDescent="0.3">
      <c r="B21" s="3" t="s">
        <v>1</v>
      </c>
      <c r="C21" s="138">
        <f t="shared" ref="C21:C24" si="1">H21</f>
        <v>0</v>
      </c>
      <c r="D21" s="139"/>
      <c r="G21" s="59" t="s">
        <v>1</v>
      </c>
      <c r="H21" s="125">
        <v>0</v>
      </c>
      <c r="I21" s="126"/>
      <c r="L21" s="3" t="s">
        <v>1</v>
      </c>
      <c r="M21" s="138">
        <f t="shared" si="0"/>
        <v>0</v>
      </c>
      <c r="N21" s="139"/>
    </row>
    <row r="22" spans="2:14" ht="15.6" x14ac:dyDescent="0.3">
      <c r="B22" s="3" t="s">
        <v>2</v>
      </c>
      <c r="C22" s="138">
        <f t="shared" si="1"/>
        <v>0</v>
      </c>
      <c r="D22" s="139"/>
      <c r="G22" s="59" t="s">
        <v>2</v>
      </c>
      <c r="H22" s="125">
        <v>0</v>
      </c>
      <c r="I22" s="126"/>
      <c r="L22" s="3" t="s">
        <v>2</v>
      </c>
      <c r="M22" s="138">
        <f t="shared" si="0"/>
        <v>0</v>
      </c>
      <c r="N22" s="139"/>
    </row>
    <row r="23" spans="2:14" ht="15.6" x14ac:dyDescent="0.3">
      <c r="B23" s="3" t="s">
        <v>20</v>
      </c>
      <c r="C23" s="138">
        <f t="shared" si="1"/>
        <v>0</v>
      </c>
      <c r="D23" s="139"/>
      <c r="G23" s="59" t="s">
        <v>32</v>
      </c>
      <c r="H23" s="125">
        <v>0</v>
      </c>
      <c r="I23" s="126"/>
      <c r="L23" s="3" t="s">
        <v>32</v>
      </c>
      <c r="M23" s="138">
        <f t="shared" si="0"/>
        <v>0</v>
      </c>
      <c r="N23" s="139"/>
    </row>
    <row r="24" spans="2:14" ht="15.6" x14ac:dyDescent="0.3">
      <c r="B24" s="3" t="s">
        <v>34</v>
      </c>
      <c r="C24" s="138">
        <f t="shared" si="1"/>
        <v>0</v>
      </c>
      <c r="D24" s="139"/>
      <c r="G24" s="59" t="s">
        <v>33</v>
      </c>
      <c r="H24" s="125">
        <v>0</v>
      </c>
      <c r="I24" s="126"/>
      <c r="L24" s="3" t="s">
        <v>33</v>
      </c>
      <c r="M24" s="138">
        <f t="shared" si="0"/>
        <v>0</v>
      </c>
      <c r="N24" s="139"/>
    </row>
    <row r="25" spans="2:14" ht="16.2" thickBot="1" x14ac:dyDescent="0.35">
      <c r="B25" s="58" t="s">
        <v>21</v>
      </c>
      <c r="C25" s="138">
        <f>H25</f>
        <v>0</v>
      </c>
      <c r="D25" s="139"/>
      <c r="G25" s="59" t="s">
        <v>21</v>
      </c>
      <c r="H25" s="86">
        <v>0</v>
      </c>
      <c r="I25" s="87"/>
      <c r="L25" s="58" t="s">
        <v>21</v>
      </c>
      <c r="M25" s="138">
        <f t="shared" si="0"/>
        <v>0</v>
      </c>
      <c r="N25" s="139"/>
    </row>
    <row r="26" spans="2:14" ht="16.2" thickBot="1" x14ac:dyDescent="0.35">
      <c r="B26" s="27" t="s">
        <v>3</v>
      </c>
      <c r="C26" s="136">
        <f>SUM(C20:D25)</f>
        <v>0</v>
      </c>
      <c r="D26" s="137"/>
      <c r="G26" s="27" t="s">
        <v>3</v>
      </c>
      <c r="H26" s="136">
        <f>SUM(H20:I25)</f>
        <v>0</v>
      </c>
      <c r="I26" s="137"/>
      <c r="L26" s="27" t="s">
        <v>3</v>
      </c>
      <c r="M26" s="136">
        <f>SUM(M20:N25)</f>
        <v>0</v>
      </c>
      <c r="N26" s="137"/>
    </row>
    <row r="27" spans="2:14" ht="15.6" x14ac:dyDescent="0.3">
      <c r="B27" s="28" t="s">
        <v>4</v>
      </c>
      <c r="C27" s="56">
        <f>H27</f>
        <v>0</v>
      </c>
      <c r="D27" s="57">
        <f>($C$20+SUM($C$23))*$C27</f>
        <v>0</v>
      </c>
      <c r="G27" s="28" t="s">
        <v>52</v>
      </c>
      <c r="H27" s="56">
        <f>IF(C12="TAK",2%,0)</f>
        <v>0</v>
      </c>
      <c r="I27" s="57">
        <f>($H$20+SUM($H$23))*$H27</f>
        <v>0</v>
      </c>
      <c r="L27" s="28" t="s">
        <v>4</v>
      </c>
      <c r="M27" s="56">
        <f>H27</f>
        <v>0</v>
      </c>
      <c r="N27" s="57">
        <f>($H$20+SUM($H$23))*$H27</f>
        <v>0</v>
      </c>
    </row>
    <row r="28" spans="2:14" ht="31.2" x14ac:dyDescent="0.3">
      <c r="B28" s="26" t="s">
        <v>5</v>
      </c>
      <c r="C28" s="29">
        <f>H28</f>
        <v>0</v>
      </c>
      <c r="D28" s="21">
        <f>($C$20+SUM($C$23))*$C28</f>
        <v>0</v>
      </c>
      <c r="G28" s="26" t="s">
        <v>53</v>
      </c>
      <c r="H28" s="29">
        <f>IF(C12="TAK",1.5%,0)</f>
        <v>0</v>
      </c>
      <c r="I28" s="21">
        <f>($H$20+SUM($H$23))*$H28</f>
        <v>0</v>
      </c>
      <c r="L28" s="26" t="s">
        <v>5</v>
      </c>
      <c r="M28" s="29">
        <f>H28</f>
        <v>0</v>
      </c>
      <c r="N28" s="21">
        <f>($H$20+SUM($H$23))*$H28</f>
        <v>0</v>
      </c>
    </row>
    <row r="29" spans="2:14" ht="31.8" thickBot="1" x14ac:dyDescent="0.35">
      <c r="B29" s="26" t="s">
        <v>11</v>
      </c>
      <c r="C29" s="55">
        <f>H29</f>
        <v>0</v>
      </c>
      <c r="D29" s="54">
        <f>($C$20+SUM($C$23:$D$24))*$C29</f>
        <v>0</v>
      </c>
      <c r="G29" s="26" t="s">
        <v>11</v>
      </c>
      <c r="H29" s="82">
        <v>0</v>
      </c>
      <c r="I29" s="54">
        <f t="shared" ref="I29" si="2">($H$20+SUM($H$23:$I$24))*$H29</f>
        <v>0</v>
      </c>
      <c r="L29" s="26" t="s">
        <v>11</v>
      </c>
      <c r="M29" s="55">
        <f>H29</f>
        <v>0</v>
      </c>
      <c r="N29" s="54">
        <f t="shared" ref="N29" si="3">($H$20+SUM($H$23:$I$24))*$H29</f>
        <v>0</v>
      </c>
    </row>
    <row r="30" spans="2:14" ht="31.8" thickBot="1" x14ac:dyDescent="0.35">
      <c r="B30" s="1" t="s">
        <v>12</v>
      </c>
      <c r="C30" s="99">
        <f>C26-C25-C21-C22</f>
        <v>0</v>
      </c>
      <c r="D30" s="100"/>
      <c r="G30" s="1" t="s">
        <v>12</v>
      </c>
      <c r="H30" s="99">
        <f>H26-H25-H21-H22</f>
        <v>0</v>
      </c>
      <c r="I30" s="100"/>
      <c r="L30" s="1" t="s">
        <v>12</v>
      </c>
      <c r="M30" s="99">
        <f>M26-M25-M21-M22</f>
        <v>0</v>
      </c>
      <c r="N30" s="100"/>
    </row>
    <row r="31" spans="2:14" ht="15.6" x14ac:dyDescent="0.3">
      <c r="B31" s="3" t="s">
        <v>45</v>
      </c>
      <c r="C31" s="4">
        <v>9.7600000000000006E-2</v>
      </c>
      <c r="D31" s="5">
        <f>ROUND($C$30*$C31,2)</f>
        <v>0</v>
      </c>
      <c r="G31" s="3" t="s">
        <v>45</v>
      </c>
      <c r="H31" s="4">
        <v>9.7600000000000006E-2</v>
      </c>
      <c r="I31" s="5">
        <f>ROUND($H$30*$H31,2)</f>
        <v>0</v>
      </c>
      <c r="L31" s="3" t="s">
        <v>45</v>
      </c>
      <c r="M31" s="4">
        <v>9.7600000000000006E-2</v>
      </c>
      <c r="N31" s="5">
        <f>ROUND($H$30*$H31,2)</f>
        <v>0</v>
      </c>
    </row>
    <row r="32" spans="2:14" ht="15.6" x14ac:dyDescent="0.3">
      <c r="B32" s="3" t="s">
        <v>46</v>
      </c>
      <c r="C32" s="4">
        <v>1.4999999999999999E-2</v>
      </c>
      <c r="D32" s="5">
        <f>ROUND($C$30*$C32,2)</f>
        <v>0</v>
      </c>
      <c r="G32" s="3" t="s">
        <v>46</v>
      </c>
      <c r="H32" s="4">
        <v>1.4999999999999999E-2</v>
      </c>
      <c r="I32" s="5">
        <f>ROUND($H$30*$H32,2)</f>
        <v>0</v>
      </c>
      <c r="L32" s="3" t="s">
        <v>46</v>
      </c>
      <c r="M32" s="4">
        <v>1.4999999999999999E-2</v>
      </c>
      <c r="N32" s="5">
        <f>ROUND($H$30*$H32,2)</f>
        <v>0</v>
      </c>
    </row>
    <row r="33" spans="2:20" ht="16.2" thickBot="1" x14ac:dyDescent="0.35">
      <c r="B33" s="3" t="s">
        <v>47</v>
      </c>
      <c r="C33" s="4">
        <v>2.4500000000000001E-2</v>
      </c>
      <c r="D33" s="5">
        <f>ROUND($C$30*$C33,2)</f>
        <v>0</v>
      </c>
      <c r="G33" s="3" t="s">
        <v>47</v>
      </c>
      <c r="H33" s="4">
        <v>2.4500000000000001E-2</v>
      </c>
      <c r="I33" s="5">
        <f>ROUND($H$30*$H33,2)</f>
        <v>0</v>
      </c>
      <c r="L33" s="3" t="s">
        <v>47</v>
      </c>
      <c r="M33" s="4">
        <v>2.4500000000000001E-2</v>
      </c>
      <c r="N33" s="5">
        <f>ROUND($H$30*$H33,2)</f>
        <v>0</v>
      </c>
    </row>
    <row r="34" spans="2:20" ht="16.2" thickBot="1" x14ac:dyDescent="0.35">
      <c r="B34" s="6" t="s">
        <v>6</v>
      </c>
      <c r="C34" s="99">
        <f>SUM(D31:D33)</f>
        <v>0</v>
      </c>
      <c r="D34" s="100"/>
      <c r="G34" s="6" t="s">
        <v>6</v>
      </c>
      <c r="H34" s="99">
        <f>SUM(I31:I33)</f>
        <v>0</v>
      </c>
      <c r="I34" s="100"/>
      <c r="L34" s="6" t="s">
        <v>6</v>
      </c>
      <c r="M34" s="99">
        <f>SUM(N31:N33)</f>
        <v>0</v>
      </c>
      <c r="N34" s="100"/>
    </row>
    <row r="35" spans="2:20" ht="47.4" thickBot="1" x14ac:dyDescent="0.35">
      <c r="B35" s="1" t="s">
        <v>13</v>
      </c>
      <c r="C35" s="99">
        <f>SUM(C20,C21,C23,C24)-C34</f>
        <v>0</v>
      </c>
      <c r="D35" s="100"/>
      <c r="G35" s="1" t="s">
        <v>13</v>
      </c>
      <c r="H35" s="99">
        <f>SUM(H20,H21,H23,H24)-H34</f>
        <v>0</v>
      </c>
      <c r="I35" s="100"/>
      <c r="L35" s="1" t="s">
        <v>13</v>
      </c>
      <c r="M35" s="99">
        <f>SUM(M20,M21,M23,M24)-M34</f>
        <v>0</v>
      </c>
      <c r="N35" s="100"/>
    </row>
    <row r="36" spans="2:20" ht="31.8" thickBot="1" x14ac:dyDescent="0.35">
      <c r="B36" s="1" t="s">
        <v>7</v>
      </c>
      <c r="C36" s="7">
        <v>7.7499999999999999E-2</v>
      </c>
      <c r="D36" s="8">
        <f>ROUND(C35*C36,2)</f>
        <v>0</v>
      </c>
      <c r="G36" s="1" t="s">
        <v>7</v>
      </c>
      <c r="H36" s="7">
        <v>0.09</v>
      </c>
      <c r="I36" s="8">
        <f>ROUND(H35*H36,2)</f>
        <v>0</v>
      </c>
      <c r="L36" s="1" t="s">
        <v>7</v>
      </c>
      <c r="M36" s="7">
        <v>0.09</v>
      </c>
      <c r="N36" s="8">
        <f>ROUND(M35*M36,2)</f>
        <v>0</v>
      </c>
    </row>
    <row r="37" spans="2:20" ht="31.8" thickBot="1" x14ac:dyDescent="0.35">
      <c r="B37" s="1" t="s">
        <v>7</v>
      </c>
      <c r="C37" s="47">
        <v>1.2500000000000001E-2</v>
      </c>
      <c r="D37" s="8">
        <f>ROUND(C35*C37,2)</f>
        <v>0</v>
      </c>
      <c r="G37" s="28" t="s">
        <v>14</v>
      </c>
      <c r="H37" s="48">
        <f>IF(C14="TAK",300,250)</f>
        <v>250</v>
      </c>
      <c r="I37" s="49">
        <f>IF(H22=H26,0,H37)</f>
        <v>0</v>
      </c>
      <c r="L37" s="120" t="s">
        <v>14</v>
      </c>
      <c r="M37" s="144">
        <f>H37</f>
        <v>250</v>
      </c>
      <c r="N37" s="102">
        <f>IF(M22=M26,0,M37)</f>
        <v>0</v>
      </c>
    </row>
    <row r="38" spans="2:20" s="9" customFormat="1" ht="31.8" thickBot="1" x14ac:dyDescent="0.35">
      <c r="B38" s="11" t="s">
        <v>14</v>
      </c>
      <c r="C38" s="48">
        <f>H37</f>
        <v>250</v>
      </c>
      <c r="D38" s="49">
        <f>IF(C22=C26,0,H37)</f>
        <v>0</v>
      </c>
      <c r="G38" s="12" t="s">
        <v>31</v>
      </c>
      <c r="H38" s="132">
        <f>IF(C10="NIE",0,IF(H26&gt;11141,0,IF(H26&gt;8549,(H26*(-7.35%)+819.08)/17%,IF(H26&gt;5701,(H26*6.68%-380.5)/17%,0))))</f>
        <v>0</v>
      </c>
      <c r="I38" s="124"/>
      <c r="L38" s="121"/>
      <c r="M38" s="145"/>
      <c r="N38" s="124"/>
      <c r="P38" s="50"/>
      <c r="R38" s="50"/>
      <c r="T38" s="50"/>
    </row>
    <row r="39" spans="2:20" ht="63" thickBot="1" x14ac:dyDescent="0.35">
      <c r="B39" s="10" t="s">
        <v>15</v>
      </c>
      <c r="C39" s="99">
        <f>ROUND(C26-D38-C34,)</f>
        <v>0</v>
      </c>
      <c r="D39" s="100"/>
      <c r="G39" s="10" t="s">
        <v>15</v>
      </c>
      <c r="H39" s="99">
        <f>ROUND(H26-I37-H34-H38,)</f>
        <v>0</v>
      </c>
      <c r="I39" s="100"/>
      <c r="L39" s="10" t="s">
        <v>15</v>
      </c>
      <c r="M39" s="99">
        <f>ROUND(M26-N37-M34,)</f>
        <v>0</v>
      </c>
      <c r="N39" s="100"/>
    </row>
    <row r="40" spans="2:20" ht="31.2" x14ac:dyDescent="0.3">
      <c r="B40" s="11" t="s">
        <v>16</v>
      </c>
      <c r="C40" s="101">
        <f>IF(C11="TAK",43.76,0)</f>
        <v>43.76</v>
      </c>
      <c r="D40" s="102"/>
      <c r="G40" s="11" t="s">
        <v>16</v>
      </c>
      <c r="H40" s="101">
        <f>IF(C11="TAK",425,0)</f>
        <v>425</v>
      </c>
      <c r="I40" s="102"/>
      <c r="L40" s="11" t="s">
        <v>16</v>
      </c>
      <c r="M40" s="101">
        <f>IF(C11="TAK",300,0)</f>
        <v>300</v>
      </c>
      <c r="N40" s="102"/>
    </row>
    <row r="41" spans="2:20" ht="31.8" thickBot="1" x14ac:dyDescent="0.35">
      <c r="B41" s="12" t="s">
        <v>17</v>
      </c>
      <c r="C41" s="13">
        <v>0.17</v>
      </c>
      <c r="D41" s="14">
        <f>IF(IF(C9="TAK",ROUND(C39*C41-D36-C40,),0)&lt;=0,0,IF(C9="TAK",ROUND(C39*C41-D36-C40,),0))</f>
        <v>0</v>
      </c>
      <c r="F41" s="15"/>
      <c r="G41" s="12" t="s">
        <v>17</v>
      </c>
      <c r="H41" s="13">
        <v>0.17</v>
      </c>
      <c r="I41" s="14">
        <f>IF(C9="NIE",0,(IF(ROUND(H39*H41-H40,)&gt;0,ROUND(H39*H41-H40,),0)))</f>
        <v>0</v>
      </c>
      <c r="K41" s="15"/>
      <c r="L41" s="12" t="s">
        <v>17</v>
      </c>
      <c r="M41" s="13">
        <v>0.12</v>
      </c>
      <c r="N41" s="14">
        <f>IF(ROUND(M39*M41-M40,)&gt;0,ROUND(M39*M41-M40,),0)</f>
        <v>0</v>
      </c>
    </row>
    <row r="42" spans="2:20" ht="43.8" thickBot="1" x14ac:dyDescent="0.35">
      <c r="B42" s="12" t="s">
        <v>10</v>
      </c>
      <c r="C42" s="103">
        <f>H42</f>
        <v>0</v>
      </c>
      <c r="D42" s="104"/>
      <c r="F42" s="15"/>
      <c r="G42" s="12" t="s">
        <v>22</v>
      </c>
      <c r="H42" s="103">
        <f>C16</f>
        <v>0</v>
      </c>
      <c r="I42" s="104"/>
      <c r="K42" s="15"/>
      <c r="L42" s="12" t="s">
        <v>22</v>
      </c>
      <c r="M42" s="103">
        <f>H42</f>
        <v>0</v>
      </c>
      <c r="N42" s="104"/>
      <c r="P42" s="51" t="s">
        <v>44</v>
      </c>
      <c r="R42" s="51" t="s">
        <v>42</v>
      </c>
      <c r="T42" s="51" t="s">
        <v>43</v>
      </c>
    </row>
    <row r="43" spans="2:20" ht="47.4" thickBot="1" x14ac:dyDescent="0.35">
      <c r="B43" s="16" t="s">
        <v>18</v>
      </c>
      <c r="C43" s="105">
        <f>C20-D27-C34-D36-D41-C42-D37+C21+C22</f>
        <v>0</v>
      </c>
      <c r="D43" s="106"/>
      <c r="F43" s="15"/>
      <c r="G43" s="16" t="s">
        <v>18</v>
      </c>
      <c r="H43" s="105">
        <f>IF(C13="TAK",H20-I27-H34-I36-I41-H42+H21+H22-#REF!,H20-I27-H34-I36-I41-H42+H21+H22)</f>
        <v>0</v>
      </c>
      <c r="I43" s="106"/>
      <c r="K43" s="15"/>
      <c r="L43" s="16" t="s">
        <v>18</v>
      </c>
      <c r="M43" s="105">
        <f>IF(C13="TAK",M20-N27-M34-N36-N41-M42+M21+M22,M20-N27-M34-N36-N41-M42+M21+M22)</f>
        <v>0</v>
      </c>
      <c r="N43" s="106"/>
      <c r="P43" s="52">
        <f>H43-C43</f>
        <v>0</v>
      </c>
      <c r="R43" s="52">
        <f>M43-C43</f>
        <v>0</v>
      </c>
      <c r="T43" s="52">
        <f>M43-H43</f>
        <v>0</v>
      </c>
    </row>
    <row r="44" spans="2:20" ht="15" thickBot="1" x14ac:dyDescent="0.35">
      <c r="D44" s="17"/>
      <c r="I44" s="17"/>
      <c r="N44" s="17"/>
    </row>
    <row r="45" spans="2:20" ht="31.2" x14ac:dyDescent="0.3">
      <c r="B45" s="18" t="s">
        <v>12</v>
      </c>
      <c r="C45" s="107">
        <f>C30</f>
        <v>0</v>
      </c>
      <c r="D45" s="108"/>
      <c r="G45" s="18" t="s">
        <v>12</v>
      </c>
      <c r="H45" s="107">
        <f>H30</f>
        <v>0</v>
      </c>
      <c r="I45" s="108"/>
      <c r="L45" s="18" t="s">
        <v>12</v>
      </c>
      <c r="M45" s="107">
        <f>M30</f>
        <v>0</v>
      </c>
      <c r="N45" s="108"/>
    </row>
    <row r="46" spans="2:20" ht="15.6" x14ac:dyDescent="0.3">
      <c r="B46" s="19" t="s">
        <v>8</v>
      </c>
      <c r="C46" s="20">
        <v>9.7600000000000006E-2</v>
      </c>
      <c r="D46" s="21">
        <f>ROUND($C$30*$C46,2)</f>
        <v>0</v>
      </c>
      <c r="G46" s="19" t="s">
        <v>8</v>
      </c>
      <c r="H46" s="20">
        <v>9.7600000000000006E-2</v>
      </c>
      <c r="I46" s="21">
        <f>ROUND($H$30*$H46,2)</f>
        <v>0</v>
      </c>
      <c r="L46" s="19" t="s">
        <v>8</v>
      </c>
      <c r="M46" s="20">
        <v>9.7600000000000006E-2</v>
      </c>
      <c r="N46" s="21">
        <f>ROUND($C$30*$C46,2)</f>
        <v>0</v>
      </c>
    </row>
    <row r="47" spans="2:20" ht="15.6" x14ac:dyDescent="0.3">
      <c r="B47" s="19" t="s">
        <v>9</v>
      </c>
      <c r="C47" s="20">
        <v>6.5000000000000002E-2</v>
      </c>
      <c r="D47" s="21">
        <f>ROUND($C$30*$C47,2)</f>
        <v>0</v>
      </c>
      <c r="G47" s="19" t="s">
        <v>9</v>
      </c>
      <c r="H47" s="20">
        <v>6.5000000000000002E-2</v>
      </c>
      <c r="I47" s="21">
        <f>ROUND($H$30*$H47,2)</f>
        <v>0</v>
      </c>
      <c r="L47" s="19" t="s">
        <v>9</v>
      </c>
      <c r="M47" s="20">
        <v>6.5000000000000002E-2</v>
      </c>
      <c r="N47" s="21">
        <f>ROUND($C$30*$C47,2)</f>
        <v>0</v>
      </c>
    </row>
    <row r="48" spans="2:20" ht="15.6" x14ac:dyDescent="0.3">
      <c r="B48" s="22" t="s">
        <v>23</v>
      </c>
      <c r="C48" s="20">
        <f>H48</f>
        <v>0</v>
      </c>
      <c r="D48" s="21">
        <f>ROUND($C$30*$C48,2)</f>
        <v>0</v>
      </c>
      <c r="G48" s="22" t="s">
        <v>23</v>
      </c>
      <c r="H48" s="20">
        <f>C15</f>
        <v>0</v>
      </c>
      <c r="I48" s="21">
        <f>ROUND($H$30*$H48,2)</f>
        <v>0</v>
      </c>
      <c r="L48" s="22" t="s">
        <v>23</v>
      </c>
      <c r="M48" s="20">
        <f>H48</f>
        <v>0</v>
      </c>
      <c r="N48" s="21">
        <f>ROUND($C$30*$C48,2)</f>
        <v>0</v>
      </c>
    </row>
    <row r="49" spans="1:22" ht="15.6" x14ac:dyDescent="0.3">
      <c r="B49" s="19" t="s">
        <v>24</v>
      </c>
      <c r="C49" s="20">
        <v>1E-3</v>
      </c>
      <c r="D49" s="21">
        <f>ROUND($C$30*$C49,2)</f>
        <v>0</v>
      </c>
      <c r="G49" s="19" t="s">
        <v>24</v>
      </c>
      <c r="H49" s="20">
        <v>1E-3</v>
      </c>
      <c r="I49" s="21">
        <f>ROUND($H$30*$H49,2)</f>
        <v>0</v>
      </c>
      <c r="L49" s="19" t="s">
        <v>24</v>
      </c>
      <c r="M49" s="20">
        <v>1E-3</v>
      </c>
      <c r="N49" s="21">
        <f>ROUND($C$30*$C49,2)</f>
        <v>0</v>
      </c>
    </row>
    <row r="50" spans="1:22" ht="15.6" x14ac:dyDescent="0.3">
      <c r="B50" s="22" t="s">
        <v>25</v>
      </c>
      <c r="C50" s="20">
        <v>2.4500000000000001E-2</v>
      </c>
      <c r="D50" s="21">
        <f>ROUND($C$30*$C50,2)</f>
        <v>0</v>
      </c>
      <c r="G50" s="22" t="s">
        <v>25</v>
      </c>
      <c r="H50" s="20">
        <v>2.4500000000000001E-2</v>
      </c>
      <c r="I50" s="21">
        <f>ROUND($H$30*$H50,2)</f>
        <v>0</v>
      </c>
      <c r="L50" s="22" t="s">
        <v>25</v>
      </c>
      <c r="M50" s="20">
        <v>2.4500000000000001E-2</v>
      </c>
      <c r="N50" s="21">
        <f>ROUND($C$30*$C50,2)</f>
        <v>0</v>
      </c>
    </row>
    <row r="51" spans="1:22" ht="17.399999999999999" x14ac:dyDescent="0.35">
      <c r="B51" s="23" t="s">
        <v>26</v>
      </c>
      <c r="C51" s="112">
        <f>SUM(D46:D50)</f>
        <v>0</v>
      </c>
      <c r="D51" s="113"/>
      <c r="G51" s="53" t="s">
        <v>26</v>
      </c>
      <c r="H51" s="112">
        <f>SUM(I46:I50)</f>
        <v>0</v>
      </c>
      <c r="I51" s="113"/>
      <c r="L51" s="23" t="s">
        <v>26</v>
      </c>
      <c r="M51" s="112">
        <f>SUM(N46:N50)</f>
        <v>0</v>
      </c>
      <c r="N51" s="113"/>
    </row>
    <row r="52" spans="1:22" ht="15.6" x14ac:dyDescent="0.3">
      <c r="B52" s="22" t="s">
        <v>27</v>
      </c>
      <c r="C52" s="114">
        <f>C51+C34</f>
        <v>0</v>
      </c>
      <c r="D52" s="115"/>
      <c r="G52" s="22" t="s">
        <v>27</v>
      </c>
      <c r="H52" s="114">
        <f>H51+H34</f>
        <v>0</v>
      </c>
      <c r="I52" s="115"/>
      <c r="L52" s="22" t="s">
        <v>27</v>
      </c>
      <c r="M52" s="114">
        <f>M51+M34</f>
        <v>0</v>
      </c>
      <c r="N52" s="115"/>
    </row>
    <row r="53" spans="1:22" ht="18.600000000000001" thickBot="1" x14ac:dyDescent="0.4">
      <c r="B53" s="24" t="s">
        <v>28</v>
      </c>
      <c r="C53" s="97">
        <f>C51+C20</f>
        <v>0</v>
      </c>
      <c r="D53" s="98"/>
      <c r="G53" s="24" t="s">
        <v>28</v>
      </c>
      <c r="H53" s="97">
        <f>H51+H20</f>
        <v>0</v>
      </c>
      <c r="I53" s="98"/>
      <c r="L53" s="24" t="s">
        <v>28</v>
      </c>
      <c r="M53" s="97">
        <f>M51+M20</f>
        <v>0</v>
      </c>
      <c r="N53" s="98"/>
    </row>
    <row r="55" spans="1:22" x14ac:dyDescent="0.3">
      <c r="A55" s="85" t="s">
        <v>63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1:22" x14ac:dyDescent="0.3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22" x14ac:dyDescent="0.3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</row>
  </sheetData>
  <sheetProtection algorithmName="SHA-512" hashValue="rWgfby7O4LKLPvRGXRBpBVBiNP+6AupXqCDnVU5GuF1q4Gwh8sZlS0XSOTjZfNIf9lOyR+YnyxRGFGszbLmz1A==" saltValue="QGF7Tnq2B6DVDL0PaFugQQ==" spinCount="100000" sheet="1" objects="1" scenarios="1"/>
  <mergeCells count="67">
    <mergeCell ref="A55:V57"/>
    <mergeCell ref="A7:V8"/>
    <mergeCell ref="A1:V1"/>
    <mergeCell ref="A2:V6"/>
    <mergeCell ref="L37:L38"/>
    <mergeCell ref="M37:M38"/>
    <mergeCell ref="N37:N38"/>
    <mergeCell ref="M45:N45"/>
    <mergeCell ref="M51:N51"/>
    <mergeCell ref="M52:N52"/>
    <mergeCell ref="M53:N53"/>
    <mergeCell ref="M35:N35"/>
    <mergeCell ref="M39:N39"/>
    <mergeCell ref="M40:N40"/>
    <mergeCell ref="M42:N42"/>
    <mergeCell ref="M43:N43"/>
    <mergeCell ref="M24:N24"/>
    <mergeCell ref="M25:N25"/>
    <mergeCell ref="M26:N26"/>
    <mergeCell ref="M30:N30"/>
    <mergeCell ref="M34:N34"/>
    <mergeCell ref="L18:N18"/>
    <mergeCell ref="M20:N20"/>
    <mergeCell ref="M21:N21"/>
    <mergeCell ref="M22:N22"/>
    <mergeCell ref="M23:N23"/>
    <mergeCell ref="B18:D18"/>
    <mergeCell ref="H21:I21"/>
    <mergeCell ref="H22:I22"/>
    <mergeCell ref="H23:I23"/>
    <mergeCell ref="C20:D20"/>
    <mergeCell ref="C21:D21"/>
    <mergeCell ref="C22:D22"/>
    <mergeCell ref="C23:D23"/>
    <mergeCell ref="H20:I20"/>
    <mergeCell ref="C24:D24"/>
    <mergeCell ref="C25:D25"/>
    <mergeCell ref="H30:I30"/>
    <mergeCell ref="H34:I34"/>
    <mergeCell ref="H35:I35"/>
    <mergeCell ref="H24:I24"/>
    <mergeCell ref="H25:I25"/>
    <mergeCell ref="H26:I26"/>
    <mergeCell ref="C40:D40"/>
    <mergeCell ref="C42:D42"/>
    <mergeCell ref="C43:D43"/>
    <mergeCell ref="C26:D26"/>
    <mergeCell ref="C30:D30"/>
    <mergeCell ref="C34:D34"/>
    <mergeCell ref="C35:D35"/>
    <mergeCell ref="C39:D39"/>
    <mergeCell ref="H53:I53"/>
    <mergeCell ref="C45:D45"/>
    <mergeCell ref="C51:D51"/>
    <mergeCell ref="C52:D52"/>
    <mergeCell ref="C53:D53"/>
    <mergeCell ref="G9:G11"/>
    <mergeCell ref="H9:H11"/>
    <mergeCell ref="H45:I45"/>
    <mergeCell ref="H51:I51"/>
    <mergeCell ref="H52:I52"/>
    <mergeCell ref="H40:I40"/>
    <mergeCell ref="H43:I43"/>
    <mergeCell ref="H42:I42"/>
    <mergeCell ref="H38:I38"/>
    <mergeCell ref="H39:I39"/>
    <mergeCell ref="G18:I18"/>
  </mergeCells>
  <dataValidations count="1">
    <dataValidation type="list" allowBlank="1" showInputMessage="1" showErrorMessage="1" sqref="C17 C9:C14" xr:uid="{4E6A6C6C-0B78-4F37-A71F-40F394823B53}">
      <formula1>"TAK,NIE"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</vt:lpstr>
      <vt:lpstr>PORÓWNANIA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MichalSzynwelski</dc:creator>
  <cp:lastModifiedBy>Michał Szynwelski</cp:lastModifiedBy>
  <cp:lastPrinted>2022-01-04T12:11:36Z</cp:lastPrinted>
  <dcterms:created xsi:type="dcterms:W3CDTF">2021-11-04T13:27:40Z</dcterms:created>
  <dcterms:modified xsi:type="dcterms:W3CDTF">2022-06-06T07:32:24Z</dcterms:modified>
</cp:coreProperties>
</file>